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defaultThemeVersion="166925"/>
  <mc:AlternateContent xmlns:mc="http://schemas.openxmlformats.org/markup-compatibility/2006">
    <mc:Choice Requires="x15">
      <x15ac:absPath xmlns:x15ac="http://schemas.microsoft.com/office/spreadsheetml/2010/11/ac" url="https://oxfordnanolabs.sharepoint.com/sites/STP/STPindx/STP0002/Pre-GLP/High_throughput_barcoding/Protocols/Protocol spreadsheets/"/>
    </mc:Choice>
  </mc:AlternateContent>
  <xr:revisionPtr revIDLastSave="0" documentId="8_{C7E04F1C-CC89-4DE2-964E-E70413423FF3}" xr6:coauthVersionLast="47" xr6:coauthVersionMax="47" xr10:uidLastSave="{00000000-0000-0000-0000-000000000000}"/>
  <bookViews>
    <workbookView xWindow="-120" yWindow="-120" windowWidth="29040" windowHeight="15720" firstSheet="2" activeTab="2" xr2:uid="{1E328F9C-E7AD-4907-A99C-2E00AAFC8BF0}"/>
  </bookViews>
  <sheets>
    <sheet name="1. Sample details" sheetId="12" r:id="rId1"/>
    <sheet name="2. Output ranking" sheetId="14" r:id="rId2"/>
    <sheet name="3. Pooling calculations" sheetId="2" r:id="rId3"/>
    <sheet name="4a. Hamilton pooling input csv" sheetId="9" r:id="rId4"/>
    <sheet name="4b. Manual pooling template" sheetId="10" r:id="rId5"/>
    <sheet name="Plate map" sheetId="11" r:id="rId6"/>
    <sheet name="Pooling example" sheetId="7" state="hidden" r:id="rId7"/>
    <sheet name="Example barcode balance " sheetId="4" state="hidden"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2" l="1"/>
  <c r="O95" i="2"/>
  <c r="O66" i="2"/>
  <c r="O37" i="2"/>
  <c r="H10" i="2" l="1"/>
  <c r="H8" i="14" l="1"/>
  <c r="H9" i="14"/>
  <c r="H10" i="14"/>
  <c r="H11" i="14"/>
  <c r="H12" i="14"/>
  <c r="H13" i="14"/>
  <c r="H14" i="14"/>
  <c r="H15" i="14"/>
  <c r="H16" i="14"/>
  <c r="H17" i="14"/>
  <c r="H18" i="14"/>
  <c r="H19" i="14"/>
  <c r="H20" i="14"/>
  <c r="H21" i="14"/>
  <c r="H22" i="14"/>
  <c r="H23" i="14"/>
  <c r="H24" i="14"/>
  <c r="H25" i="14"/>
  <c r="H26" i="14"/>
  <c r="H27" i="14"/>
  <c r="H28" i="14"/>
  <c r="H29" i="14"/>
  <c r="H30" i="14"/>
  <c r="H31" i="14"/>
  <c r="H32" i="14"/>
  <c r="H33" i="14"/>
  <c r="H34" i="14"/>
  <c r="H35" i="14"/>
  <c r="H36" i="14"/>
  <c r="H37" i="14"/>
  <c r="H38" i="14"/>
  <c r="H39" i="14"/>
  <c r="H40" i="14"/>
  <c r="H41" i="14"/>
  <c r="H42" i="14"/>
  <c r="H43" i="14"/>
  <c r="H44" i="14"/>
  <c r="H45" i="14"/>
  <c r="H46" i="14"/>
  <c r="H47" i="14"/>
  <c r="H48" i="14"/>
  <c r="H49" i="14"/>
  <c r="H50" i="14"/>
  <c r="H51" i="14"/>
  <c r="H52" i="14"/>
  <c r="H53" i="14"/>
  <c r="H54" i="14"/>
  <c r="H55" i="14"/>
  <c r="H56" i="14"/>
  <c r="H57" i="14"/>
  <c r="H58" i="14"/>
  <c r="H59" i="14"/>
  <c r="H60" i="14"/>
  <c r="H61" i="14"/>
  <c r="H62" i="14"/>
  <c r="H63" i="14"/>
  <c r="H64" i="14"/>
  <c r="H65" i="14"/>
  <c r="H66" i="14"/>
  <c r="H67" i="14"/>
  <c r="H68" i="14"/>
  <c r="H69" i="14"/>
  <c r="H70" i="14"/>
  <c r="H71" i="14"/>
  <c r="H72" i="14"/>
  <c r="H73" i="14"/>
  <c r="H74" i="14"/>
  <c r="H75" i="14"/>
  <c r="H76" i="14"/>
  <c r="H77" i="14"/>
  <c r="H78" i="14"/>
  <c r="H79" i="14"/>
  <c r="H80" i="14"/>
  <c r="H81" i="14"/>
  <c r="H82" i="14"/>
  <c r="H83" i="14"/>
  <c r="H84" i="14"/>
  <c r="H85" i="14"/>
  <c r="H86" i="14"/>
  <c r="H87" i="14"/>
  <c r="H88" i="14"/>
  <c r="H89" i="14"/>
  <c r="H90" i="14"/>
  <c r="H91" i="14"/>
  <c r="H92" i="14"/>
  <c r="H93" i="14"/>
  <c r="H94" i="14"/>
  <c r="H95" i="14"/>
  <c r="H96" i="14"/>
  <c r="H97" i="14"/>
  <c r="H98" i="14"/>
  <c r="H99" i="14"/>
  <c r="H100" i="14"/>
  <c r="H101" i="14"/>
  <c r="H7" i="14"/>
  <c r="H6" i="14"/>
  <c r="E7" i="14"/>
  <c r="E8" i="14"/>
  <c r="E9" i="14"/>
  <c r="E10" i="14"/>
  <c r="E11" i="14"/>
  <c r="E12" i="14"/>
  <c r="E13" i="14"/>
  <c r="E14" i="14"/>
  <c r="E15" i="14"/>
  <c r="E16" i="14"/>
  <c r="E17" i="14"/>
  <c r="E18" i="14"/>
  <c r="E19" i="14"/>
  <c r="E20" i="14"/>
  <c r="E21" i="14"/>
  <c r="E22" i="14"/>
  <c r="E23" i="14"/>
  <c r="E24" i="14"/>
  <c r="E25" i="14"/>
  <c r="E26" i="14"/>
  <c r="E27" i="14"/>
  <c r="E28" i="14"/>
  <c r="E29" i="14"/>
  <c r="E30" i="14"/>
  <c r="E31" i="14"/>
  <c r="E32" i="14"/>
  <c r="E33" i="14"/>
  <c r="E34" i="14"/>
  <c r="E35" i="14"/>
  <c r="E36" i="14"/>
  <c r="E37" i="14"/>
  <c r="E38" i="14"/>
  <c r="E39" i="14"/>
  <c r="E40" i="14"/>
  <c r="E41" i="14"/>
  <c r="E42" i="14"/>
  <c r="E43" i="14"/>
  <c r="E44" i="14"/>
  <c r="E45" i="14"/>
  <c r="E46" i="14"/>
  <c r="E47" i="14"/>
  <c r="E48" i="14"/>
  <c r="E49" i="14"/>
  <c r="E50" i="14"/>
  <c r="E51" i="14"/>
  <c r="E52" i="14"/>
  <c r="E53" i="14"/>
  <c r="E54" i="14"/>
  <c r="E55" i="14"/>
  <c r="E56" i="14"/>
  <c r="E57" i="14"/>
  <c r="E58" i="14"/>
  <c r="E59" i="14"/>
  <c r="E60" i="14"/>
  <c r="E61" i="14"/>
  <c r="E62" i="14"/>
  <c r="E63" i="14"/>
  <c r="E64" i="14"/>
  <c r="E65" i="14"/>
  <c r="E66" i="14"/>
  <c r="E67" i="14"/>
  <c r="E68" i="14"/>
  <c r="E69" i="14"/>
  <c r="E70" i="14"/>
  <c r="E71" i="14"/>
  <c r="E72" i="14"/>
  <c r="E73" i="14"/>
  <c r="E74" i="14"/>
  <c r="E75" i="14"/>
  <c r="E76" i="14"/>
  <c r="E77" i="14"/>
  <c r="E78" i="14"/>
  <c r="E79" i="14"/>
  <c r="E80" i="14"/>
  <c r="E81" i="14"/>
  <c r="E82" i="14"/>
  <c r="E83" i="14"/>
  <c r="E84" i="14"/>
  <c r="E85" i="14"/>
  <c r="E86" i="14"/>
  <c r="E87" i="14"/>
  <c r="E88" i="14"/>
  <c r="E89" i="14"/>
  <c r="E90" i="14"/>
  <c r="E91" i="14"/>
  <c r="E92" i="14"/>
  <c r="E93" i="14"/>
  <c r="E94" i="14"/>
  <c r="E95" i="14"/>
  <c r="E96" i="14"/>
  <c r="E97" i="14"/>
  <c r="E98" i="14"/>
  <c r="E99" i="14"/>
  <c r="E100" i="14"/>
  <c r="E101" i="14"/>
  <c r="E6" i="14"/>
  <c r="F7" i="14"/>
  <c r="F8" i="14"/>
  <c r="F9" i="14"/>
  <c r="F10" i="14"/>
  <c r="F11" i="14"/>
  <c r="F12" i="14"/>
  <c r="F13" i="14"/>
  <c r="F14" i="14"/>
  <c r="F15" i="14"/>
  <c r="F16" i="14"/>
  <c r="F17" i="14"/>
  <c r="F18" i="14"/>
  <c r="F19" i="14"/>
  <c r="F20" i="14"/>
  <c r="F21" i="14"/>
  <c r="F22" i="14"/>
  <c r="F23" i="14"/>
  <c r="F24" i="14"/>
  <c r="F25" i="14"/>
  <c r="F26" i="14"/>
  <c r="F27" i="14"/>
  <c r="F28" i="14"/>
  <c r="F29" i="14"/>
  <c r="F30" i="14"/>
  <c r="F31" i="14"/>
  <c r="F32" i="14"/>
  <c r="F33" i="14"/>
  <c r="F34" i="14"/>
  <c r="F35" i="14"/>
  <c r="F36" i="14"/>
  <c r="F37" i="14"/>
  <c r="F38" i="14"/>
  <c r="F39" i="14"/>
  <c r="F40" i="14"/>
  <c r="F41" i="14"/>
  <c r="F42" i="14"/>
  <c r="F43" i="14"/>
  <c r="F44" i="14"/>
  <c r="F45" i="14"/>
  <c r="F46" i="14"/>
  <c r="F47" i="14"/>
  <c r="F48" i="14"/>
  <c r="F49" i="14"/>
  <c r="F50" i="14"/>
  <c r="F51" i="14"/>
  <c r="F52" i="14"/>
  <c r="F53" i="14"/>
  <c r="F54" i="14"/>
  <c r="F55" i="14"/>
  <c r="F56" i="14"/>
  <c r="F57" i="14"/>
  <c r="F58" i="14"/>
  <c r="F59" i="14"/>
  <c r="F60" i="14"/>
  <c r="F61" i="14"/>
  <c r="F62" i="14"/>
  <c r="F63" i="14"/>
  <c r="F64" i="14"/>
  <c r="F65" i="14"/>
  <c r="F66" i="14"/>
  <c r="F67" i="14"/>
  <c r="F68" i="14"/>
  <c r="F69" i="14"/>
  <c r="F70" i="14"/>
  <c r="F71" i="14"/>
  <c r="F72" i="14"/>
  <c r="F73" i="14"/>
  <c r="F74" i="14"/>
  <c r="F75" i="14"/>
  <c r="F76" i="14"/>
  <c r="F77" i="14"/>
  <c r="F78" i="14"/>
  <c r="F79" i="14"/>
  <c r="F80" i="14"/>
  <c r="F81" i="14"/>
  <c r="F82" i="14"/>
  <c r="F83" i="14"/>
  <c r="F84" i="14"/>
  <c r="F85" i="14"/>
  <c r="F86" i="14"/>
  <c r="F87" i="14"/>
  <c r="F88" i="14"/>
  <c r="F89" i="14"/>
  <c r="F90" i="14"/>
  <c r="F91" i="14"/>
  <c r="F92" i="14"/>
  <c r="F93" i="14"/>
  <c r="F94" i="14"/>
  <c r="F95" i="14"/>
  <c r="F96" i="14"/>
  <c r="F97" i="14"/>
  <c r="F98" i="14"/>
  <c r="F99" i="14"/>
  <c r="F100" i="14"/>
  <c r="F101" i="14"/>
  <c r="F6" i="14"/>
  <c r="AG11" i="2"/>
  <c r="AF11" i="2"/>
  <c r="AG13" i="2"/>
  <c r="AG14" i="2"/>
  <c r="AG15" i="2"/>
  <c r="AG16" i="2"/>
  <c r="AG17" i="2"/>
  <c r="AG18" i="2"/>
  <c r="AG19" i="2"/>
  <c r="AG20" i="2"/>
  <c r="AG21" i="2"/>
  <c r="AG22" i="2"/>
  <c r="AG23" i="2"/>
  <c r="AG24" i="2"/>
  <c r="AG25" i="2"/>
  <c r="AG26" i="2"/>
  <c r="AG27" i="2"/>
  <c r="AG28" i="2"/>
  <c r="AG29" i="2"/>
  <c r="AG30" i="2"/>
  <c r="AG31" i="2"/>
  <c r="AG32" i="2"/>
  <c r="AG33" i="2"/>
  <c r="AG34" i="2"/>
  <c r="AG35" i="2"/>
  <c r="AG12" i="2"/>
  <c r="AF13" i="2"/>
  <c r="AF14" i="2"/>
  <c r="AF15" i="2"/>
  <c r="AF16" i="2"/>
  <c r="AF17" i="2"/>
  <c r="AF18" i="2"/>
  <c r="AF19" i="2"/>
  <c r="AF20" i="2"/>
  <c r="AF21" i="2"/>
  <c r="AF22" i="2"/>
  <c r="AF23" i="2"/>
  <c r="AF24" i="2"/>
  <c r="AF25" i="2"/>
  <c r="AF26" i="2"/>
  <c r="AF27" i="2"/>
  <c r="AF28" i="2"/>
  <c r="AF29" i="2"/>
  <c r="AF30" i="2"/>
  <c r="AF31" i="2"/>
  <c r="AF32" i="2"/>
  <c r="AF33" i="2"/>
  <c r="AF34" i="2"/>
  <c r="AF35" i="2"/>
  <c r="AF12" i="2"/>
  <c r="U98" i="2" l="1" a="1"/>
  <c r="U98" i="2" s="1"/>
  <c r="U69" i="2" a="1"/>
  <c r="U69" i="2" s="1"/>
  <c r="U40" i="2" a="1"/>
  <c r="U40" i="2" s="1"/>
  <c r="G101" i="14"/>
  <c r="G100" i="14"/>
  <c r="G99" i="14"/>
  <c r="G98" i="14"/>
  <c r="G97" i="14"/>
  <c r="G96" i="14"/>
  <c r="G95" i="14"/>
  <c r="G94" i="14"/>
  <c r="G93" i="14"/>
  <c r="G92" i="14"/>
  <c r="G91" i="14"/>
  <c r="G90" i="14"/>
  <c r="G89" i="14"/>
  <c r="G88" i="14"/>
  <c r="G87" i="14"/>
  <c r="G86" i="14"/>
  <c r="G85" i="14"/>
  <c r="G84" i="14"/>
  <c r="G83" i="14"/>
  <c r="G82" i="14"/>
  <c r="G81" i="14"/>
  <c r="G80" i="14"/>
  <c r="G79" i="14"/>
  <c r="G78" i="14"/>
  <c r="G77" i="14"/>
  <c r="G76" i="14"/>
  <c r="G75" i="14"/>
  <c r="G74" i="14"/>
  <c r="G73" i="14"/>
  <c r="G72" i="14"/>
  <c r="G71" i="14"/>
  <c r="G70" i="14"/>
  <c r="G69" i="14"/>
  <c r="G68" i="14"/>
  <c r="G67" i="14"/>
  <c r="G66" i="14"/>
  <c r="G65" i="14"/>
  <c r="G64" i="14"/>
  <c r="G63" i="14"/>
  <c r="G62" i="14"/>
  <c r="G61" i="14"/>
  <c r="G60" i="14"/>
  <c r="G59" i="14"/>
  <c r="G58" i="14"/>
  <c r="G57" i="14"/>
  <c r="G56" i="14"/>
  <c r="G55" i="14"/>
  <c r="G54" i="14"/>
  <c r="G53" i="14"/>
  <c r="G52" i="14"/>
  <c r="G51" i="14"/>
  <c r="G50" i="14"/>
  <c r="G49" i="14"/>
  <c r="G48" i="14"/>
  <c r="G47" i="14"/>
  <c r="G46" i="14"/>
  <c r="G45" i="14"/>
  <c r="G44" i="14"/>
  <c r="G43" i="14"/>
  <c r="G42" i="14"/>
  <c r="G41" i="14"/>
  <c r="G40" i="14"/>
  <c r="G39" i="14"/>
  <c r="G38" i="14"/>
  <c r="G37" i="14"/>
  <c r="G36" i="14"/>
  <c r="G35" i="14"/>
  <c r="G34" i="14"/>
  <c r="G33" i="14"/>
  <c r="G32" i="14"/>
  <c r="G31" i="14"/>
  <c r="G30" i="14"/>
  <c r="G29" i="14"/>
  <c r="G28" i="14"/>
  <c r="G27" i="14"/>
  <c r="G26" i="14"/>
  <c r="G25" i="14"/>
  <c r="G24" i="14"/>
  <c r="G23" i="14"/>
  <c r="G22" i="14"/>
  <c r="G21" i="14"/>
  <c r="G20" i="14"/>
  <c r="G19" i="14"/>
  <c r="G18" i="14"/>
  <c r="G17" i="14"/>
  <c r="G16" i="14"/>
  <c r="G15" i="14"/>
  <c r="G14" i="14"/>
  <c r="G13" i="14"/>
  <c r="G12" i="14"/>
  <c r="G11" i="14"/>
  <c r="G10" i="14"/>
  <c r="G9" i="14"/>
  <c r="G8" i="14"/>
  <c r="G7" i="14"/>
  <c r="G6" i="14"/>
  <c r="K6" i="14" l="1" a="1"/>
  <c r="Q12" i="14" l="1"/>
  <c r="G16" i="2" s="1"/>
  <c r="Q26" i="14"/>
  <c r="G30" i="2" s="1"/>
  <c r="Q40" i="14"/>
  <c r="G49" i="2" s="1"/>
  <c r="Q54" i="14"/>
  <c r="G68" i="2" s="1"/>
  <c r="Q68" i="14"/>
  <c r="G82" i="2" s="1"/>
  <c r="Q82" i="14"/>
  <c r="G101" i="2" s="1"/>
  <c r="Q96" i="14"/>
  <c r="G115" i="2" s="1"/>
  <c r="Q13" i="14"/>
  <c r="G17" i="2" s="1"/>
  <c r="Q27" i="14"/>
  <c r="G31" i="2" s="1"/>
  <c r="Q41" i="14"/>
  <c r="G50" i="2" s="1"/>
  <c r="Q55" i="14"/>
  <c r="G69" i="2" s="1"/>
  <c r="Q69" i="14"/>
  <c r="G83" i="2" s="1"/>
  <c r="Q83" i="14"/>
  <c r="G102" i="2" s="1"/>
  <c r="Q97" i="14"/>
  <c r="G116" i="2" s="1"/>
  <c r="Q18" i="14"/>
  <c r="G22" i="2" s="1"/>
  <c r="Q60" i="14"/>
  <c r="G74" i="2" s="1"/>
  <c r="Q74" i="14"/>
  <c r="G88" i="2" s="1"/>
  <c r="Q62" i="14"/>
  <c r="G76" i="2" s="1"/>
  <c r="Q21" i="14"/>
  <c r="G25" i="2" s="1"/>
  <c r="Q49" i="14"/>
  <c r="G58" i="2" s="1"/>
  <c r="Q14" i="14"/>
  <c r="G18" i="2" s="1"/>
  <c r="Q28" i="14"/>
  <c r="G32" i="2" s="1"/>
  <c r="Q42" i="14"/>
  <c r="G51" i="2" s="1"/>
  <c r="Q56" i="14"/>
  <c r="G70" i="2" s="1"/>
  <c r="Q70" i="14"/>
  <c r="G84" i="2" s="1"/>
  <c r="Q84" i="14"/>
  <c r="G103" i="2" s="1"/>
  <c r="Q98" i="14"/>
  <c r="G117" i="2" s="1"/>
  <c r="Q57" i="14"/>
  <c r="G71" i="2" s="1"/>
  <c r="Q85" i="14"/>
  <c r="G104" i="2" s="1"/>
  <c r="Q46" i="14"/>
  <c r="G55" i="2" s="1"/>
  <c r="Q88" i="14"/>
  <c r="G107" i="2" s="1"/>
  <c r="Q19" i="14"/>
  <c r="G23" i="2" s="1"/>
  <c r="Q75" i="14"/>
  <c r="G89" i="2" s="1"/>
  <c r="Q90" i="14"/>
  <c r="G109" i="2" s="1"/>
  <c r="Q91" i="14"/>
  <c r="G110" i="2" s="1"/>
  <c r="Q15" i="14"/>
  <c r="G19" i="2" s="1"/>
  <c r="Q29" i="14"/>
  <c r="G33" i="2" s="1"/>
  <c r="Q43" i="14"/>
  <c r="G52" i="2" s="1"/>
  <c r="Q71" i="14"/>
  <c r="G85" i="2" s="1"/>
  <c r="Q99" i="14"/>
  <c r="G118" i="2" s="1"/>
  <c r="Q32" i="14"/>
  <c r="G41" i="2" s="1"/>
  <c r="Q7" i="14"/>
  <c r="G11" i="2" s="1"/>
  <c r="Q47" i="14"/>
  <c r="G56" i="2" s="1"/>
  <c r="Q6" i="14"/>
  <c r="G10" i="2" s="1"/>
  <c r="Q48" i="14"/>
  <c r="G57" i="2" s="1"/>
  <c r="Q77" i="14"/>
  <c r="G91" i="2" s="1"/>
  <c r="Q16" i="14"/>
  <c r="G20" i="2" s="1"/>
  <c r="Q30" i="14"/>
  <c r="G39" i="2" s="1"/>
  <c r="Q44" i="14"/>
  <c r="G53" i="2" s="1"/>
  <c r="Q58" i="14"/>
  <c r="G72" i="2" s="1"/>
  <c r="Q72" i="14"/>
  <c r="G86" i="2" s="1"/>
  <c r="Q86" i="14"/>
  <c r="G105" i="2" s="1"/>
  <c r="Q100" i="14"/>
  <c r="G119" i="2" s="1"/>
  <c r="Q61" i="14"/>
  <c r="G75" i="2" s="1"/>
  <c r="Q89" i="14"/>
  <c r="G108" i="2" s="1"/>
  <c r="Q34" i="14"/>
  <c r="G43" i="2" s="1"/>
  <c r="Q63" i="14"/>
  <c r="G77" i="2" s="1"/>
  <c r="Q17" i="14"/>
  <c r="G21" i="2" s="1"/>
  <c r="Q31" i="14"/>
  <c r="G40" i="2" s="1"/>
  <c r="Q45" i="14"/>
  <c r="G54" i="2" s="1"/>
  <c r="Q59" i="14"/>
  <c r="G73" i="2" s="1"/>
  <c r="Q73" i="14"/>
  <c r="G87" i="2" s="1"/>
  <c r="Q87" i="14"/>
  <c r="G106" i="2" s="1"/>
  <c r="Q101" i="14"/>
  <c r="G120" i="2" s="1"/>
  <c r="Q33" i="14"/>
  <c r="G42" i="2" s="1"/>
  <c r="Q20" i="14"/>
  <c r="G24" i="2" s="1"/>
  <c r="Q76" i="14"/>
  <c r="G90" i="2" s="1"/>
  <c r="Q35" i="14"/>
  <c r="G44" i="2" s="1"/>
  <c r="Q10" i="14"/>
  <c r="G14" i="2" s="1"/>
  <c r="Q64" i="14"/>
  <c r="G78" i="2" s="1"/>
  <c r="Q11" i="14"/>
  <c r="G15" i="2" s="1"/>
  <c r="Q65" i="14"/>
  <c r="G79" i="2" s="1"/>
  <c r="Q36" i="14"/>
  <c r="G45" i="2" s="1"/>
  <c r="Q81" i="14"/>
  <c r="G100" i="2" s="1"/>
  <c r="Q38" i="14"/>
  <c r="G47" i="2" s="1"/>
  <c r="Q93" i="14"/>
  <c r="G112" i="2" s="1"/>
  <c r="Q50" i="14"/>
  <c r="G59" i="2" s="1"/>
  <c r="Q95" i="14"/>
  <c r="G114" i="2" s="1"/>
  <c r="Q52" i="14"/>
  <c r="G61" i="2" s="1"/>
  <c r="Q22" i="14"/>
  <c r="G26" i="2" s="1"/>
  <c r="Q66" i="14"/>
  <c r="G80" i="2" s="1"/>
  <c r="Q23" i="14"/>
  <c r="G27" i="2" s="1"/>
  <c r="Q67" i="14"/>
  <c r="G81" i="2" s="1"/>
  <c r="Q78" i="14"/>
  <c r="G97" i="2" s="1"/>
  <c r="Q25" i="14"/>
  <c r="G29" i="2" s="1"/>
  <c r="Q79" i="14"/>
  <c r="G98" i="2" s="1"/>
  <c r="Q80" i="14"/>
  <c r="G99" i="2" s="1"/>
  <c r="Q37" i="14"/>
  <c r="G46" i="2" s="1"/>
  <c r="Q92" i="14"/>
  <c r="G111" i="2" s="1"/>
  <c r="Q39" i="14"/>
  <c r="G48" i="2" s="1"/>
  <c r="Q51" i="14"/>
  <c r="G60" i="2" s="1"/>
  <c r="Q8" i="14"/>
  <c r="G12" i="2" s="1"/>
  <c r="Q9" i="14"/>
  <c r="G13" i="2" s="1"/>
  <c r="Q24" i="14"/>
  <c r="G28" i="2" s="1"/>
  <c r="Q94" i="14"/>
  <c r="G113" i="2" s="1"/>
  <c r="Q53" i="14"/>
  <c r="G62" i="2" s="1"/>
  <c r="R8" i="14"/>
  <c r="F12" i="2" s="1"/>
  <c r="C6" i="10" s="1"/>
  <c r="R22" i="14"/>
  <c r="F26" i="2" s="1"/>
  <c r="C20" i="10" s="1"/>
  <c r="R36" i="14"/>
  <c r="F45" i="2" s="1"/>
  <c r="G10" i="10" s="1"/>
  <c r="R50" i="14"/>
  <c r="F59" i="2" s="1"/>
  <c r="G24" i="10" s="1"/>
  <c r="R64" i="14"/>
  <c r="F78" i="2" s="1"/>
  <c r="K14" i="10" s="1"/>
  <c r="R78" i="14"/>
  <c r="F97" i="2" s="1"/>
  <c r="O4" i="10" s="1"/>
  <c r="R92" i="14"/>
  <c r="F111" i="2" s="1"/>
  <c r="O18" i="10" s="1"/>
  <c r="P8" i="14"/>
  <c r="E12" i="2" s="1"/>
  <c r="H12" i="2" s="1"/>
  <c r="P22" i="14"/>
  <c r="E26" i="2" s="1"/>
  <c r="H26" i="2" s="1"/>
  <c r="P36" i="14"/>
  <c r="E45" i="2" s="1"/>
  <c r="H45" i="2" s="1"/>
  <c r="P50" i="14"/>
  <c r="E59" i="2" s="1"/>
  <c r="H59" i="2" s="1"/>
  <c r="P64" i="14"/>
  <c r="E78" i="2" s="1"/>
  <c r="H78" i="2" s="1"/>
  <c r="P78" i="14"/>
  <c r="E97" i="2" s="1"/>
  <c r="P92" i="14"/>
  <c r="E111" i="2" s="1"/>
  <c r="H111" i="2" s="1"/>
  <c r="R9" i="14"/>
  <c r="F13" i="2" s="1"/>
  <c r="C7" i="10" s="1"/>
  <c r="R23" i="14"/>
  <c r="F27" i="2" s="1"/>
  <c r="C21" i="10" s="1"/>
  <c r="R37" i="14"/>
  <c r="F46" i="2" s="1"/>
  <c r="G11" i="10" s="1"/>
  <c r="R51" i="14"/>
  <c r="F60" i="2" s="1"/>
  <c r="G25" i="10" s="1"/>
  <c r="R65" i="14"/>
  <c r="F79" i="2" s="1"/>
  <c r="K15" i="10" s="1"/>
  <c r="R79" i="14"/>
  <c r="F98" i="2" s="1"/>
  <c r="O5" i="10" s="1"/>
  <c r="R93" i="14"/>
  <c r="F112" i="2" s="1"/>
  <c r="O19" i="10" s="1"/>
  <c r="P9" i="14"/>
  <c r="E13" i="2" s="1"/>
  <c r="H13" i="2" s="1"/>
  <c r="P23" i="14"/>
  <c r="E27" i="2" s="1"/>
  <c r="H27" i="2" s="1"/>
  <c r="P37" i="14"/>
  <c r="E46" i="2" s="1"/>
  <c r="H46" i="2" s="1"/>
  <c r="P51" i="14"/>
  <c r="E60" i="2" s="1"/>
  <c r="H60" i="2" s="1"/>
  <c r="R10" i="14"/>
  <c r="F14" i="2" s="1"/>
  <c r="C8" i="10" s="1"/>
  <c r="R24" i="14"/>
  <c r="F28" i="2" s="1"/>
  <c r="C22" i="10" s="1"/>
  <c r="R38" i="14"/>
  <c r="F47" i="2" s="1"/>
  <c r="G12" i="10" s="1"/>
  <c r="R52" i="14"/>
  <c r="F61" i="2" s="1"/>
  <c r="G26" i="10" s="1"/>
  <c r="R66" i="14"/>
  <c r="F80" i="2" s="1"/>
  <c r="K16" i="10" s="1"/>
  <c r="R80" i="14"/>
  <c r="F99" i="2" s="1"/>
  <c r="O6" i="10" s="1"/>
  <c r="R94" i="14"/>
  <c r="F113" i="2" s="1"/>
  <c r="O20" i="10" s="1"/>
  <c r="P10" i="14"/>
  <c r="E14" i="2" s="1"/>
  <c r="H14" i="2" s="1"/>
  <c r="P24" i="14"/>
  <c r="E28" i="2" s="1"/>
  <c r="H28" i="2" s="1"/>
  <c r="P38" i="14"/>
  <c r="E47" i="2" s="1"/>
  <c r="P52" i="14"/>
  <c r="E61" i="2" s="1"/>
  <c r="P66" i="14"/>
  <c r="E80" i="2" s="1"/>
  <c r="R11" i="14"/>
  <c r="F15" i="2" s="1"/>
  <c r="C9" i="10" s="1"/>
  <c r="R25" i="14"/>
  <c r="F29" i="2" s="1"/>
  <c r="C23" i="10" s="1"/>
  <c r="R39" i="14"/>
  <c r="F48" i="2" s="1"/>
  <c r="G13" i="10" s="1"/>
  <c r="R53" i="14"/>
  <c r="F62" i="2" s="1"/>
  <c r="G27" i="10" s="1"/>
  <c r="R67" i="14"/>
  <c r="F81" i="2" s="1"/>
  <c r="K17" i="10" s="1"/>
  <c r="R81" i="14"/>
  <c r="F100" i="2" s="1"/>
  <c r="O7" i="10" s="1"/>
  <c r="R95" i="14"/>
  <c r="F114" i="2" s="1"/>
  <c r="O21" i="10" s="1"/>
  <c r="P11" i="14"/>
  <c r="E15" i="2" s="1"/>
  <c r="H15" i="2" s="1"/>
  <c r="P25" i="14"/>
  <c r="E29" i="2" s="1"/>
  <c r="H29" i="2" s="1"/>
  <c r="P39" i="14"/>
  <c r="E48" i="2" s="1"/>
  <c r="H48" i="2" s="1"/>
  <c r="P53" i="14"/>
  <c r="E62" i="2" s="1"/>
  <c r="P67" i="14"/>
  <c r="E81" i="2" s="1"/>
  <c r="H81" i="2" s="1"/>
  <c r="P81" i="14"/>
  <c r="E100" i="2" s="1"/>
  <c r="H100" i="2" s="1"/>
  <c r="P95" i="14"/>
  <c r="E114" i="2" s="1"/>
  <c r="H114" i="2" s="1"/>
  <c r="R12" i="14"/>
  <c r="F16" i="2" s="1"/>
  <c r="C10" i="10" s="1"/>
  <c r="R26" i="14"/>
  <c r="F30" i="2" s="1"/>
  <c r="C24" i="10" s="1"/>
  <c r="R40" i="14"/>
  <c r="F49" i="2" s="1"/>
  <c r="G14" i="10" s="1"/>
  <c r="R54" i="14"/>
  <c r="F68" i="2" s="1"/>
  <c r="K4" i="10" s="1"/>
  <c r="R68" i="14"/>
  <c r="F82" i="2" s="1"/>
  <c r="K18" i="10" s="1"/>
  <c r="R82" i="14"/>
  <c r="F101" i="2" s="1"/>
  <c r="O8" i="10" s="1"/>
  <c r="R96" i="14"/>
  <c r="F115" i="2" s="1"/>
  <c r="O22" i="10" s="1"/>
  <c r="P12" i="14"/>
  <c r="E16" i="2" s="1"/>
  <c r="H16" i="2" s="1"/>
  <c r="P26" i="14"/>
  <c r="E30" i="2" s="1"/>
  <c r="H30" i="2" s="1"/>
  <c r="P40" i="14"/>
  <c r="E49" i="2" s="1"/>
  <c r="P54" i="14"/>
  <c r="E68" i="2" s="1"/>
  <c r="H68" i="2" s="1"/>
  <c r="P68" i="14"/>
  <c r="E82" i="2" s="1"/>
  <c r="P82" i="14"/>
  <c r="E101" i="2" s="1"/>
  <c r="P96" i="14"/>
  <c r="E115" i="2" s="1"/>
  <c r="H115" i="2" s="1"/>
  <c r="R13" i="14"/>
  <c r="F17" i="2" s="1"/>
  <c r="C11" i="10" s="1"/>
  <c r="R27" i="14"/>
  <c r="F31" i="2" s="1"/>
  <c r="C25" i="10" s="1"/>
  <c r="R41" i="14"/>
  <c r="F50" i="2" s="1"/>
  <c r="G15" i="10" s="1"/>
  <c r="R55" i="14"/>
  <c r="F69" i="2" s="1"/>
  <c r="K5" i="10" s="1"/>
  <c r="R69" i="14"/>
  <c r="F83" i="2" s="1"/>
  <c r="K19" i="10" s="1"/>
  <c r="R83" i="14"/>
  <c r="F102" i="2" s="1"/>
  <c r="O9" i="10" s="1"/>
  <c r="R97" i="14"/>
  <c r="F116" i="2" s="1"/>
  <c r="O23" i="10" s="1"/>
  <c r="P13" i="14"/>
  <c r="E17" i="2" s="1"/>
  <c r="H17" i="2" s="1"/>
  <c r="P27" i="14"/>
  <c r="E31" i="2" s="1"/>
  <c r="H31" i="2" s="1"/>
  <c r="P41" i="14"/>
  <c r="E50" i="2" s="1"/>
  <c r="H50" i="2" s="1"/>
  <c r="P55" i="14"/>
  <c r="E69" i="2" s="1"/>
  <c r="H69" i="2" s="1"/>
  <c r="P69" i="14"/>
  <c r="E83" i="2" s="1"/>
  <c r="H83" i="2" s="1"/>
  <c r="P83" i="14"/>
  <c r="E102" i="2" s="1"/>
  <c r="H102" i="2" s="1"/>
  <c r="R20" i="14"/>
  <c r="F24" i="2" s="1"/>
  <c r="C18" i="10" s="1"/>
  <c r="R46" i="14"/>
  <c r="F55" i="2" s="1"/>
  <c r="G20" i="10" s="1"/>
  <c r="R72" i="14"/>
  <c r="F86" i="2" s="1"/>
  <c r="K22" i="10" s="1"/>
  <c r="R98" i="14"/>
  <c r="F117" i="2" s="1"/>
  <c r="O24" i="10" s="1"/>
  <c r="P20" i="14"/>
  <c r="E24" i="2" s="1"/>
  <c r="H24" i="2" s="1"/>
  <c r="P46" i="14"/>
  <c r="E55" i="2" s="1"/>
  <c r="H55" i="2" s="1"/>
  <c r="P71" i="14"/>
  <c r="E85" i="2" s="1"/>
  <c r="H85" i="2" s="1"/>
  <c r="P89" i="14"/>
  <c r="E108" i="2" s="1"/>
  <c r="H108" i="2" s="1"/>
  <c r="P73" i="14"/>
  <c r="E87" i="2" s="1"/>
  <c r="H87" i="2" s="1"/>
  <c r="R32" i="14"/>
  <c r="F41" i="2" s="1"/>
  <c r="G6" i="10" s="1"/>
  <c r="R21" i="14"/>
  <c r="F25" i="2" s="1"/>
  <c r="C19" i="10" s="1"/>
  <c r="R47" i="14"/>
  <c r="F56" i="2" s="1"/>
  <c r="G21" i="10" s="1"/>
  <c r="R73" i="14"/>
  <c r="F87" i="2" s="1"/>
  <c r="K23" i="10" s="1"/>
  <c r="R99" i="14"/>
  <c r="F118" i="2" s="1"/>
  <c r="O25" i="10" s="1"/>
  <c r="P21" i="14"/>
  <c r="E25" i="2" s="1"/>
  <c r="H25" i="2" s="1"/>
  <c r="P47" i="14"/>
  <c r="E56" i="2" s="1"/>
  <c r="H56" i="2" s="1"/>
  <c r="P72" i="14"/>
  <c r="E86" i="2" s="1"/>
  <c r="P90" i="14"/>
  <c r="E109" i="2" s="1"/>
  <c r="H109" i="2" s="1"/>
  <c r="R48" i="14"/>
  <c r="F57" i="2" s="1"/>
  <c r="G22" i="10" s="1"/>
  <c r="P28" i="14"/>
  <c r="E32" i="2" s="1"/>
  <c r="H32" i="2" s="1"/>
  <c r="P91" i="14"/>
  <c r="E110" i="2" s="1"/>
  <c r="R28" i="14"/>
  <c r="F32" i="2" s="1"/>
  <c r="C26" i="10" s="1"/>
  <c r="R74" i="14"/>
  <c r="F88" i="2" s="1"/>
  <c r="K24" i="10" s="1"/>
  <c r="R100" i="14"/>
  <c r="F119" i="2" s="1"/>
  <c r="O26" i="10" s="1"/>
  <c r="P48" i="14"/>
  <c r="E57" i="2" s="1"/>
  <c r="P98" i="14"/>
  <c r="E117" i="2" s="1"/>
  <c r="H117" i="2" s="1"/>
  <c r="R29" i="14"/>
  <c r="F33" i="2" s="1"/>
  <c r="C27" i="10" s="1"/>
  <c r="R49" i="14"/>
  <c r="F58" i="2" s="1"/>
  <c r="G23" i="10" s="1"/>
  <c r="R75" i="14"/>
  <c r="F89" i="2" s="1"/>
  <c r="K25" i="10" s="1"/>
  <c r="R101" i="14"/>
  <c r="F120" i="2" s="1"/>
  <c r="O27" i="10" s="1"/>
  <c r="P29" i="14"/>
  <c r="E33" i="2" s="1"/>
  <c r="H33" i="2" s="1"/>
  <c r="P49" i="14"/>
  <c r="E58" i="2" s="1"/>
  <c r="P74" i="14"/>
  <c r="E88" i="2" s="1"/>
  <c r="H88" i="2" s="1"/>
  <c r="P93" i="14"/>
  <c r="E112" i="2" s="1"/>
  <c r="H112" i="2" s="1"/>
  <c r="R30" i="14"/>
  <c r="F39" i="2" s="1"/>
  <c r="G4" i="10" s="1"/>
  <c r="R56" i="14"/>
  <c r="F70" i="2" s="1"/>
  <c r="K6" i="10" s="1"/>
  <c r="R76" i="14"/>
  <c r="F90" i="2" s="1"/>
  <c r="K26" i="10" s="1"/>
  <c r="R7" i="14"/>
  <c r="F11" i="2" s="1"/>
  <c r="C5" i="10" s="1"/>
  <c r="P30" i="14"/>
  <c r="E39" i="2" s="1"/>
  <c r="P56" i="14"/>
  <c r="E70" i="2" s="1"/>
  <c r="P75" i="14"/>
  <c r="E89" i="2" s="1"/>
  <c r="P94" i="14"/>
  <c r="E113" i="2" s="1"/>
  <c r="R58" i="14"/>
  <c r="F72" i="2" s="1"/>
  <c r="K8" i="10" s="1"/>
  <c r="R84" i="14"/>
  <c r="F103" i="2" s="1"/>
  <c r="O10" i="10" s="1"/>
  <c r="P32" i="14"/>
  <c r="E41" i="2" s="1"/>
  <c r="P77" i="14"/>
  <c r="E91" i="2" s="1"/>
  <c r="H91" i="2" s="1"/>
  <c r="R33" i="14"/>
  <c r="F42" i="2" s="1"/>
  <c r="G7" i="10" s="1"/>
  <c r="R85" i="14"/>
  <c r="F104" i="2" s="1"/>
  <c r="O11" i="10" s="1"/>
  <c r="P33" i="14"/>
  <c r="E42" i="2" s="1"/>
  <c r="R31" i="14"/>
  <c r="F40" i="2" s="1"/>
  <c r="G5" i="10" s="1"/>
  <c r="R57" i="14"/>
  <c r="F71" i="2" s="1"/>
  <c r="K7" i="10" s="1"/>
  <c r="R77" i="14"/>
  <c r="F91" i="2" s="1"/>
  <c r="K27" i="10" s="1"/>
  <c r="R6" i="14"/>
  <c r="F10" i="2" s="1"/>
  <c r="C4" i="10" s="1"/>
  <c r="P31" i="14"/>
  <c r="E40" i="2" s="1"/>
  <c r="P57" i="14"/>
  <c r="E71" i="2" s="1"/>
  <c r="H71" i="2" s="1"/>
  <c r="P76" i="14"/>
  <c r="E90" i="2" s="1"/>
  <c r="P97" i="14"/>
  <c r="E116" i="2" s="1"/>
  <c r="P58" i="14"/>
  <c r="E72" i="2" s="1"/>
  <c r="H72" i="2" s="1"/>
  <c r="R16" i="14"/>
  <c r="F20" i="2" s="1"/>
  <c r="C14" i="10" s="1"/>
  <c r="R63" i="14"/>
  <c r="F77" i="2" s="1"/>
  <c r="K13" i="10" s="1"/>
  <c r="P19" i="14"/>
  <c r="E23" i="2" s="1"/>
  <c r="H23" i="2" s="1"/>
  <c r="P79" i="14"/>
  <c r="E98" i="2" s="1"/>
  <c r="H98" i="2" s="1"/>
  <c r="R17" i="14"/>
  <c r="F21" i="2" s="1"/>
  <c r="C15" i="10" s="1"/>
  <c r="P80" i="14"/>
  <c r="E99" i="2" s="1"/>
  <c r="H99" i="2" s="1"/>
  <c r="P42" i="14"/>
  <c r="E51" i="2" s="1"/>
  <c r="P99" i="14"/>
  <c r="E118" i="2" s="1"/>
  <c r="R91" i="14"/>
  <c r="F110" i="2" s="1"/>
  <c r="O17" i="10" s="1"/>
  <c r="P14" i="14"/>
  <c r="E18" i="2" s="1"/>
  <c r="H18" i="2" s="1"/>
  <c r="R59" i="14"/>
  <c r="F73" i="2" s="1"/>
  <c r="K9" i="10" s="1"/>
  <c r="R61" i="14"/>
  <c r="F75" i="2" s="1"/>
  <c r="K11" i="10" s="1"/>
  <c r="R70" i="14"/>
  <c r="F84" i="2" s="1"/>
  <c r="K20" i="10" s="1"/>
  <c r="P34" i="14"/>
  <c r="E43" i="2" s="1"/>
  <c r="H43" i="2" s="1"/>
  <c r="P100" i="14"/>
  <c r="E119" i="2" s="1"/>
  <c r="P101" i="14"/>
  <c r="E120" i="2" s="1"/>
  <c r="R60" i="14"/>
  <c r="F74" i="2" s="1"/>
  <c r="K10" i="10" s="1"/>
  <c r="P17" i="14"/>
  <c r="E21" i="2" s="1"/>
  <c r="H21" i="2" s="1"/>
  <c r="R62" i="14"/>
  <c r="F76" i="2" s="1"/>
  <c r="K12" i="10" s="1"/>
  <c r="P70" i="14"/>
  <c r="E84" i="2" s="1"/>
  <c r="R18" i="14"/>
  <c r="F22" i="2" s="1"/>
  <c r="C16" i="10" s="1"/>
  <c r="R71" i="14"/>
  <c r="F85" i="2" s="1"/>
  <c r="K21" i="10" s="1"/>
  <c r="P35" i="14"/>
  <c r="E44" i="2" s="1"/>
  <c r="P84" i="14"/>
  <c r="E103" i="2" s="1"/>
  <c r="H103" i="2" s="1"/>
  <c r="R19" i="14"/>
  <c r="F23" i="2" s="1"/>
  <c r="C17" i="10" s="1"/>
  <c r="P85" i="14"/>
  <c r="E104" i="2" s="1"/>
  <c r="H104" i="2" s="1"/>
  <c r="R44" i="14"/>
  <c r="F53" i="2" s="1"/>
  <c r="G18" i="10" s="1"/>
  <c r="P15" i="14"/>
  <c r="E19" i="2" s="1"/>
  <c r="H19" i="2" s="1"/>
  <c r="P62" i="14"/>
  <c r="E76" i="2" s="1"/>
  <c r="H76" i="2" s="1"/>
  <c r="P7" i="14"/>
  <c r="E11" i="2" s="1"/>
  <c r="H11" i="2" s="1"/>
  <c r="R14" i="14"/>
  <c r="F18" i="2" s="1"/>
  <c r="C12" i="10" s="1"/>
  <c r="R86" i="14"/>
  <c r="F105" i="2" s="1"/>
  <c r="O12" i="10" s="1"/>
  <c r="R90" i="14"/>
  <c r="F109" i="2" s="1"/>
  <c r="O16" i="10" s="1"/>
  <c r="P60" i="14"/>
  <c r="E74" i="2" s="1"/>
  <c r="H74" i="2" s="1"/>
  <c r="R45" i="14"/>
  <c r="F54" i="2" s="1"/>
  <c r="G19" i="10" s="1"/>
  <c r="P61" i="14"/>
  <c r="E75" i="2" s="1"/>
  <c r="H75" i="2" s="1"/>
  <c r="P63" i="14"/>
  <c r="E77" i="2" s="1"/>
  <c r="P65" i="14"/>
  <c r="E79" i="2" s="1"/>
  <c r="H79" i="2" s="1"/>
  <c r="R15" i="14"/>
  <c r="F19" i="2" s="1"/>
  <c r="C13" i="10" s="1"/>
  <c r="P18" i="14"/>
  <c r="E22" i="2" s="1"/>
  <c r="H22" i="2" s="1"/>
  <c r="R34" i="14"/>
  <c r="F43" i="2" s="1"/>
  <c r="G8" i="10" s="1"/>
  <c r="R87" i="14"/>
  <c r="F106" i="2" s="1"/>
  <c r="O13" i="10" s="1"/>
  <c r="P43" i="14"/>
  <c r="E52" i="2" s="1"/>
  <c r="H52" i="2" s="1"/>
  <c r="P86" i="14"/>
  <c r="E105" i="2" s="1"/>
  <c r="H105" i="2" s="1"/>
  <c r="R35" i="14"/>
  <c r="F44" i="2" s="1"/>
  <c r="G9" i="10" s="1"/>
  <c r="R88" i="14"/>
  <c r="F107" i="2" s="1"/>
  <c r="O14" i="10" s="1"/>
  <c r="P44" i="14"/>
  <c r="E53" i="2" s="1"/>
  <c r="P87" i="14"/>
  <c r="E106" i="2" s="1"/>
  <c r="R42" i="14"/>
  <c r="F51" i="2" s="1"/>
  <c r="G16" i="10" s="1"/>
  <c r="R89" i="14"/>
  <c r="F108" i="2" s="1"/>
  <c r="O15" i="10" s="1"/>
  <c r="P45" i="14"/>
  <c r="E54" i="2" s="1"/>
  <c r="P88" i="14"/>
  <c r="E107" i="2" s="1"/>
  <c r="H107" i="2" s="1"/>
  <c r="R43" i="14"/>
  <c r="F52" i="2" s="1"/>
  <c r="G17" i="10" s="1"/>
  <c r="P59" i="14"/>
  <c r="E73" i="2" s="1"/>
  <c r="H73" i="2" s="1"/>
  <c r="P16" i="14"/>
  <c r="E20" i="2" s="1"/>
  <c r="H20" i="2" s="1"/>
  <c r="K6" i="14"/>
  <c r="N27" i="10" l="1"/>
  <c r="H120" i="2"/>
  <c r="I120" i="2" s="1"/>
  <c r="N10" i="10"/>
  <c r="B7" i="10"/>
  <c r="J4" i="10"/>
  <c r="N5" i="10"/>
  <c r="N6" i="10"/>
  <c r="N18" i="10"/>
  <c r="B8" i="10"/>
  <c r="F25" i="10"/>
  <c r="B15" i="10"/>
  <c r="N9" i="10"/>
  <c r="N21" i="10"/>
  <c r="N11" i="10"/>
  <c r="J9" i="10"/>
  <c r="B19" i="10"/>
  <c r="B21" i="10"/>
  <c r="F11" i="10"/>
  <c r="J19" i="10"/>
  <c r="J23" i="10"/>
  <c r="J17" i="10"/>
  <c r="J14" i="10"/>
  <c r="N22" i="10"/>
  <c r="F24" i="10"/>
  <c r="J11" i="10"/>
  <c r="N16" i="10"/>
  <c r="B25" i="10"/>
  <c r="B10" i="10"/>
  <c r="J7" i="10"/>
  <c r="N7" i="10"/>
  <c r="N14" i="10"/>
  <c r="N24" i="10"/>
  <c r="J24" i="10"/>
  <c r="F19" i="10"/>
  <c r="H54" i="2"/>
  <c r="F7" i="10"/>
  <c r="H42" i="2"/>
  <c r="N20" i="10"/>
  <c r="H113" i="2"/>
  <c r="F23" i="10"/>
  <c r="H58" i="2"/>
  <c r="J16" i="10"/>
  <c r="H80" i="2"/>
  <c r="F9" i="10"/>
  <c r="H44" i="2"/>
  <c r="F22" i="10"/>
  <c r="H57" i="2"/>
  <c r="J10" i="10"/>
  <c r="J21" i="10"/>
  <c r="J25" i="10"/>
  <c r="H89" i="2"/>
  <c r="F26" i="10"/>
  <c r="H61" i="2"/>
  <c r="J22" i="10"/>
  <c r="H86" i="2"/>
  <c r="J18" i="10"/>
  <c r="H82" i="2"/>
  <c r="J27" i="10"/>
  <c r="F13" i="10"/>
  <c r="F10" i="10"/>
  <c r="F4" i="10"/>
  <c r="H39" i="2"/>
  <c r="F27" i="10"/>
  <c r="H62" i="2"/>
  <c r="F8" i="10"/>
  <c r="J20" i="10"/>
  <c r="H84" i="2"/>
  <c r="F12" i="10"/>
  <c r="H47" i="2"/>
  <c r="B5" i="10"/>
  <c r="F18" i="10"/>
  <c r="H53" i="2"/>
  <c r="J12" i="10"/>
  <c r="N19" i="10"/>
  <c r="B17" i="10"/>
  <c r="N12" i="10"/>
  <c r="F16" i="10"/>
  <c r="H51" i="2"/>
  <c r="F6" i="10"/>
  <c r="H41" i="2"/>
  <c r="N17" i="10"/>
  <c r="H110" i="2"/>
  <c r="F21" i="10"/>
  <c r="N23" i="10"/>
  <c r="H116" i="2"/>
  <c r="N8" i="10"/>
  <c r="H101" i="2"/>
  <c r="B6" i="10"/>
  <c r="N25" i="10"/>
  <c r="H118" i="2"/>
  <c r="F14" i="10"/>
  <c r="H49" i="2"/>
  <c r="F20" i="10"/>
  <c r="B27" i="10"/>
  <c r="N4" i="10"/>
  <c r="H97" i="2"/>
  <c r="N13" i="10"/>
  <c r="H106" i="2"/>
  <c r="F5" i="10"/>
  <c r="H40" i="2"/>
  <c r="B23" i="10"/>
  <c r="J5" i="10"/>
  <c r="J6" i="10"/>
  <c r="H70" i="2"/>
  <c r="F17" i="10"/>
  <c r="J26" i="10"/>
  <c r="H90" i="2"/>
  <c r="J13" i="10"/>
  <c r="H77" i="2"/>
  <c r="B20" i="10"/>
  <c r="B13" i="10"/>
  <c r="F15" i="10"/>
  <c r="J8" i="10"/>
  <c r="N15" i="10"/>
  <c r="J15" i="10"/>
  <c r="N26" i="10"/>
  <c r="H119" i="2"/>
  <c r="B11" i="10"/>
  <c r="B9" i="10"/>
  <c r="B18" i="10"/>
  <c r="B16" i="10"/>
  <c r="B14" i="10"/>
  <c r="B26" i="10"/>
  <c r="B24" i="10"/>
  <c r="B22" i="10"/>
  <c r="P6" i="14"/>
  <c r="E10" i="2" s="1"/>
  <c r="U9" i="2" s="1"/>
  <c r="B12" i="10"/>
  <c r="U11" i="2" a="1"/>
  <c r="U11" i="2" s="1"/>
  <c r="U96" i="2" l="1"/>
  <c r="U97" i="2" s="1" a="1"/>
  <c r="U97" i="2" s="1"/>
  <c r="U99" i="2" s="1"/>
  <c r="U67" i="2"/>
  <c r="U68" i="2" s="1" a="1"/>
  <c r="U68" i="2" s="1"/>
  <c r="U70" i="2" s="1"/>
  <c r="U38" i="2"/>
  <c r="U39" i="2" s="1" a="1"/>
  <c r="U39" i="2" s="1"/>
  <c r="U41" i="2" s="1"/>
  <c r="U10" i="2" a="1"/>
  <c r="U10" i="2" s="1"/>
  <c r="U12" i="2" s="1"/>
  <c r="B4" i="10"/>
  <c r="F2" i="9"/>
  <c r="G3" i="9"/>
  <c r="G4" i="9"/>
  <c r="G5" i="9"/>
  <c r="G6" i="9"/>
  <c r="G7" i="9"/>
  <c r="G8" i="9"/>
  <c r="G9" i="9"/>
  <c r="G10" i="9"/>
  <c r="G11" i="9"/>
  <c r="G12" i="9"/>
  <c r="G13" i="9"/>
  <c r="G14" i="9"/>
  <c r="G15" i="9"/>
  <c r="G16" i="9"/>
  <c r="G17" i="9"/>
  <c r="G18" i="9"/>
  <c r="G19" i="9"/>
  <c r="G20" i="9"/>
  <c r="G21" i="9"/>
  <c r="G22" i="9"/>
  <c r="G23" i="9"/>
  <c r="G24" i="9"/>
  <c r="G25" i="9"/>
  <c r="G26" i="9"/>
  <c r="G27" i="9"/>
  <c r="G28" i="9"/>
  <c r="G29" i="9"/>
  <c r="G30" i="9"/>
  <c r="G31" i="9"/>
  <c r="G32" i="9"/>
  <c r="G33" i="9"/>
  <c r="G34" i="9"/>
  <c r="G35" i="9"/>
  <c r="G36" i="9"/>
  <c r="G37" i="9"/>
  <c r="G38" i="9"/>
  <c r="G39" i="9"/>
  <c r="G40" i="9"/>
  <c r="G41" i="9"/>
  <c r="G42" i="9"/>
  <c r="G43" i="9"/>
  <c r="G44" i="9"/>
  <c r="G45" i="9"/>
  <c r="G46" i="9"/>
  <c r="G47" i="9"/>
  <c r="G48" i="9"/>
  <c r="G49" i="9"/>
  <c r="G50" i="9"/>
  <c r="G51" i="9"/>
  <c r="G52" i="9"/>
  <c r="G53" i="9"/>
  <c r="G54" i="9"/>
  <c r="G55" i="9"/>
  <c r="G56" i="9"/>
  <c r="G57" i="9"/>
  <c r="G58" i="9"/>
  <c r="G59" i="9"/>
  <c r="G60" i="9"/>
  <c r="G61" i="9"/>
  <c r="G62" i="9"/>
  <c r="G63" i="9"/>
  <c r="G64" i="9"/>
  <c r="G65" i="9"/>
  <c r="G66" i="9"/>
  <c r="G67" i="9"/>
  <c r="G68" i="9"/>
  <c r="G69" i="9"/>
  <c r="G70" i="9"/>
  <c r="G71" i="9"/>
  <c r="G72" i="9"/>
  <c r="G73" i="9"/>
  <c r="G74" i="9"/>
  <c r="G75" i="9"/>
  <c r="G76" i="9"/>
  <c r="G77" i="9"/>
  <c r="G78" i="9"/>
  <c r="G79" i="9"/>
  <c r="G80" i="9"/>
  <c r="G81" i="9"/>
  <c r="G82" i="9"/>
  <c r="G83" i="9"/>
  <c r="G84" i="9"/>
  <c r="G85" i="9"/>
  <c r="G86" i="9"/>
  <c r="G87" i="9"/>
  <c r="G88" i="9"/>
  <c r="G89" i="9"/>
  <c r="G90" i="9"/>
  <c r="G91" i="9"/>
  <c r="G92" i="9"/>
  <c r="G93" i="9"/>
  <c r="G94" i="9"/>
  <c r="G95" i="9"/>
  <c r="G96" i="9"/>
  <c r="G97" i="9"/>
  <c r="G2" i="9"/>
  <c r="F3" i="9"/>
  <c r="F4" i="9"/>
  <c r="F5" i="9"/>
  <c r="F6" i="9"/>
  <c r="F7" i="9"/>
  <c r="F8" i="9"/>
  <c r="F9" i="9"/>
  <c r="F10" i="9"/>
  <c r="F11" i="9"/>
  <c r="F12" i="9"/>
  <c r="F13" i="9"/>
  <c r="F14" i="9"/>
  <c r="F15" i="9"/>
  <c r="F16" i="9"/>
  <c r="F17" i="9"/>
  <c r="F18" i="9"/>
  <c r="F19" i="9"/>
  <c r="F20" i="9"/>
  <c r="F21" i="9"/>
  <c r="F22" i="9"/>
  <c r="F23" i="9"/>
  <c r="F24" i="9"/>
  <c r="F25" i="9"/>
  <c r="F26" i="9"/>
  <c r="F27" i="9"/>
  <c r="F28" i="9"/>
  <c r="F29" i="9"/>
  <c r="F30" i="9"/>
  <c r="F31" i="9"/>
  <c r="F32" i="9"/>
  <c r="F33" i="9"/>
  <c r="F34" i="9"/>
  <c r="F35" i="9"/>
  <c r="F36" i="9"/>
  <c r="F37" i="9"/>
  <c r="F38" i="9"/>
  <c r="F39" i="9"/>
  <c r="F40" i="9"/>
  <c r="F41" i="9"/>
  <c r="F42" i="9"/>
  <c r="F43" i="9"/>
  <c r="F44" i="9"/>
  <c r="F45" i="9"/>
  <c r="F46" i="9"/>
  <c r="F47" i="9"/>
  <c r="F48" i="9"/>
  <c r="F49" i="9"/>
  <c r="F50" i="9"/>
  <c r="F51" i="9"/>
  <c r="F52" i="9"/>
  <c r="F53" i="9"/>
  <c r="F54" i="9"/>
  <c r="F55" i="9"/>
  <c r="F56" i="9"/>
  <c r="F57" i="9"/>
  <c r="F58" i="9"/>
  <c r="F59" i="9"/>
  <c r="F60" i="9"/>
  <c r="F61" i="9"/>
  <c r="F62" i="9"/>
  <c r="F63" i="9"/>
  <c r="F64" i="9"/>
  <c r="F65" i="9"/>
  <c r="F66" i="9"/>
  <c r="F67" i="9"/>
  <c r="F68" i="9"/>
  <c r="F69" i="9"/>
  <c r="F70" i="9"/>
  <c r="F71" i="9"/>
  <c r="F72" i="9"/>
  <c r="F73" i="9"/>
  <c r="F74" i="9"/>
  <c r="F75" i="9"/>
  <c r="F76" i="9"/>
  <c r="F77" i="9"/>
  <c r="F78" i="9"/>
  <c r="F79" i="9"/>
  <c r="F80" i="9"/>
  <c r="F81" i="9"/>
  <c r="F82" i="9"/>
  <c r="F83" i="9"/>
  <c r="F84" i="9"/>
  <c r="F85" i="9"/>
  <c r="F86" i="9"/>
  <c r="F87" i="9"/>
  <c r="F88" i="9"/>
  <c r="F89" i="9"/>
  <c r="F90" i="9"/>
  <c r="F91" i="9"/>
  <c r="F92" i="9"/>
  <c r="F93" i="9"/>
  <c r="F94" i="9"/>
  <c r="F95" i="9"/>
  <c r="F96" i="9"/>
  <c r="F97" i="9"/>
  <c r="C75" i="9"/>
  <c r="C76" i="9"/>
  <c r="C77" i="9"/>
  <c r="C78" i="9"/>
  <c r="C79" i="9"/>
  <c r="C80" i="9"/>
  <c r="C81" i="9"/>
  <c r="C82" i="9"/>
  <c r="C83" i="9"/>
  <c r="C84" i="9"/>
  <c r="C85" i="9"/>
  <c r="C86" i="9"/>
  <c r="C87" i="9"/>
  <c r="C88" i="9"/>
  <c r="C89" i="9"/>
  <c r="C90" i="9"/>
  <c r="C91" i="9"/>
  <c r="C92" i="9"/>
  <c r="C93" i="9"/>
  <c r="C94" i="9"/>
  <c r="C95" i="9"/>
  <c r="C96" i="9"/>
  <c r="C97" i="9"/>
  <c r="C74" i="9"/>
  <c r="C51" i="9"/>
  <c r="C52" i="9"/>
  <c r="C53" i="9"/>
  <c r="C54" i="9"/>
  <c r="C55" i="9"/>
  <c r="C56" i="9"/>
  <c r="C57" i="9"/>
  <c r="C58" i="9"/>
  <c r="C59" i="9"/>
  <c r="C60" i="9"/>
  <c r="C61" i="9"/>
  <c r="C62" i="9"/>
  <c r="C63" i="9"/>
  <c r="C64" i="9"/>
  <c r="C65" i="9"/>
  <c r="C66" i="9"/>
  <c r="C67" i="9"/>
  <c r="C68" i="9"/>
  <c r="C69" i="9"/>
  <c r="C70" i="9"/>
  <c r="C71" i="9"/>
  <c r="C72" i="9"/>
  <c r="C73" i="9"/>
  <c r="C50" i="9"/>
  <c r="C27" i="9"/>
  <c r="C28" i="9"/>
  <c r="C29" i="9"/>
  <c r="C30" i="9"/>
  <c r="C31" i="9"/>
  <c r="C32" i="9"/>
  <c r="C33" i="9"/>
  <c r="C34" i="9"/>
  <c r="C35" i="9"/>
  <c r="C36" i="9"/>
  <c r="C37" i="9"/>
  <c r="C38" i="9"/>
  <c r="C39" i="9"/>
  <c r="C40" i="9"/>
  <c r="C41" i="9"/>
  <c r="C42" i="9"/>
  <c r="C43" i="9"/>
  <c r="C44" i="9"/>
  <c r="C45" i="9"/>
  <c r="C46" i="9"/>
  <c r="C47" i="9"/>
  <c r="C48" i="9"/>
  <c r="C49" i="9"/>
  <c r="C25" i="9"/>
  <c r="C26" i="9"/>
  <c r="C3" i="9"/>
  <c r="C4" i="9"/>
  <c r="C5" i="9"/>
  <c r="C6" i="9"/>
  <c r="C7" i="9"/>
  <c r="C8" i="9"/>
  <c r="C9" i="9"/>
  <c r="C10" i="9"/>
  <c r="C11" i="9"/>
  <c r="C12" i="9"/>
  <c r="C13" i="9"/>
  <c r="C14" i="9"/>
  <c r="C15" i="9"/>
  <c r="C16" i="9"/>
  <c r="C17" i="9"/>
  <c r="C18" i="9"/>
  <c r="C19" i="9"/>
  <c r="C20" i="9"/>
  <c r="C21" i="9"/>
  <c r="C22" i="9"/>
  <c r="C23" i="9"/>
  <c r="C24" i="9"/>
  <c r="C2" i="9"/>
  <c r="M99" i="7"/>
  <c r="M72" i="7"/>
  <c r="M45" i="7"/>
  <c r="M17" i="7"/>
  <c r="F88" i="7"/>
  <c r="G88" i="7" s="1"/>
  <c r="H88" i="7" s="1"/>
  <c r="F89" i="7"/>
  <c r="G89" i="7" s="1"/>
  <c r="H89" i="7" s="1"/>
  <c r="F90" i="7"/>
  <c r="F91" i="7"/>
  <c r="F92" i="7"/>
  <c r="G92" i="7" s="1"/>
  <c r="H92" i="7" s="1"/>
  <c r="F93" i="7"/>
  <c r="F94" i="7"/>
  <c r="G94" i="7" s="1"/>
  <c r="H94" i="7" s="1"/>
  <c r="F95" i="7"/>
  <c r="G95" i="7" s="1"/>
  <c r="H95" i="7" s="1"/>
  <c r="F96" i="7"/>
  <c r="G96" i="7" s="1"/>
  <c r="H96" i="7" s="1"/>
  <c r="F97" i="7"/>
  <c r="G97" i="7" s="1"/>
  <c r="H97" i="7" s="1"/>
  <c r="F98" i="7"/>
  <c r="F99" i="7"/>
  <c r="F100" i="7"/>
  <c r="F101" i="7"/>
  <c r="F102" i="7"/>
  <c r="G102" i="7" s="1"/>
  <c r="H102" i="7" s="1"/>
  <c r="F103" i="7"/>
  <c r="G103" i="7" s="1"/>
  <c r="H103" i="7" s="1"/>
  <c r="F104" i="7"/>
  <c r="G104" i="7" s="1"/>
  <c r="H104" i="7" s="1"/>
  <c r="F105" i="7"/>
  <c r="G105" i="7" s="1"/>
  <c r="H105" i="7" s="1"/>
  <c r="F106" i="7"/>
  <c r="G106" i="7" s="1"/>
  <c r="H106" i="7" s="1"/>
  <c r="F107" i="7"/>
  <c r="F108" i="7"/>
  <c r="G108" i="7" s="1"/>
  <c r="H108" i="7" s="1"/>
  <c r="F87" i="7"/>
  <c r="G87" i="7" s="1"/>
  <c r="H87" i="7" s="1"/>
  <c r="G90" i="7"/>
  <c r="H90" i="7" s="1"/>
  <c r="G91" i="7"/>
  <c r="H91" i="7" s="1"/>
  <c r="G98" i="7"/>
  <c r="H98" i="7" s="1"/>
  <c r="G99" i="7"/>
  <c r="H99" i="7" s="1"/>
  <c r="G107" i="7"/>
  <c r="H107" i="7" s="1"/>
  <c r="H7" i="7"/>
  <c r="H8" i="7"/>
  <c r="H9" i="7"/>
  <c r="H10" i="7"/>
  <c r="H11" i="7"/>
  <c r="H12" i="7"/>
  <c r="H13" i="7"/>
  <c r="H14" i="7"/>
  <c r="H15" i="7"/>
  <c r="H16" i="7"/>
  <c r="H17" i="7"/>
  <c r="H18" i="7"/>
  <c r="H19" i="7"/>
  <c r="H20" i="7"/>
  <c r="H21" i="7"/>
  <c r="H22" i="7"/>
  <c r="H23" i="7"/>
  <c r="H24" i="7"/>
  <c r="H25" i="7"/>
  <c r="H26" i="7"/>
  <c r="H27" i="7"/>
  <c r="H28" i="7"/>
  <c r="H29" i="7"/>
  <c r="H6" i="7"/>
  <c r="M88" i="7"/>
  <c r="M61" i="7"/>
  <c r="M34" i="7"/>
  <c r="M6" i="7"/>
  <c r="G101" i="7"/>
  <c r="H101" i="7" s="1"/>
  <c r="G100" i="7"/>
  <c r="H100" i="7" s="1"/>
  <c r="M93" i="7"/>
  <c r="G93" i="7"/>
  <c r="H93" i="7" s="1"/>
  <c r="F83" i="7"/>
  <c r="F82" i="7"/>
  <c r="F81" i="7"/>
  <c r="F80" i="7"/>
  <c r="F79" i="7"/>
  <c r="F78" i="7"/>
  <c r="F77" i="7"/>
  <c r="F76" i="7"/>
  <c r="F75" i="7"/>
  <c r="F74" i="7"/>
  <c r="F73" i="7"/>
  <c r="F72" i="7"/>
  <c r="F71" i="7"/>
  <c r="F70" i="7"/>
  <c r="F69" i="7"/>
  <c r="F68" i="7"/>
  <c r="F67" i="7"/>
  <c r="M66" i="7"/>
  <c r="M69" i="7" s="1"/>
  <c r="F66" i="7"/>
  <c r="F65" i="7"/>
  <c r="F64" i="7"/>
  <c r="F63" i="7"/>
  <c r="F62" i="7"/>
  <c r="F61" i="7"/>
  <c r="F60" i="7"/>
  <c r="F56" i="7"/>
  <c r="F55" i="7"/>
  <c r="F54" i="7"/>
  <c r="F53" i="7"/>
  <c r="F52" i="7"/>
  <c r="F51" i="7"/>
  <c r="F50" i="7"/>
  <c r="F49" i="7"/>
  <c r="F48" i="7"/>
  <c r="F47" i="7"/>
  <c r="F46" i="7"/>
  <c r="F45" i="7"/>
  <c r="F44" i="7"/>
  <c r="F43" i="7"/>
  <c r="F42" i="7"/>
  <c r="F41" i="7"/>
  <c r="F40" i="7"/>
  <c r="M39" i="7"/>
  <c r="F39" i="7"/>
  <c r="F38" i="7"/>
  <c r="F37" i="7"/>
  <c r="F36" i="7"/>
  <c r="F35" i="7"/>
  <c r="F34" i="7"/>
  <c r="F33" i="7"/>
  <c r="F29" i="7"/>
  <c r="G29" i="7" s="1"/>
  <c r="F28" i="7"/>
  <c r="G28" i="7" s="1"/>
  <c r="F27" i="7"/>
  <c r="G27" i="7" s="1"/>
  <c r="F26" i="7"/>
  <c r="G26" i="7" s="1"/>
  <c r="F25" i="7"/>
  <c r="G25" i="7" s="1"/>
  <c r="F24" i="7"/>
  <c r="G24" i="7" s="1"/>
  <c r="F23" i="7"/>
  <c r="G23" i="7" s="1"/>
  <c r="F22" i="7"/>
  <c r="G22" i="7" s="1"/>
  <c r="F21" i="7"/>
  <c r="G21" i="7" s="1"/>
  <c r="F20" i="7"/>
  <c r="G20" i="7" s="1"/>
  <c r="G19" i="7"/>
  <c r="F19" i="7"/>
  <c r="F18" i="7"/>
  <c r="G18" i="7" s="1"/>
  <c r="F17" i="7"/>
  <c r="G17" i="7" s="1"/>
  <c r="F16" i="7"/>
  <c r="G16" i="7" s="1"/>
  <c r="F15" i="7"/>
  <c r="G15" i="7" s="1"/>
  <c r="G14" i="7"/>
  <c r="F14" i="7"/>
  <c r="F13" i="7"/>
  <c r="G13" i="7" s="1"/>
  <c r="F12" i="7"/>
  <c r="G12" i="7" s="1"/>
  <c r="M11" i="7"/>
  <c r="F11" i="7"/>
  <c r="G11" i="7" s="1"/>
  <c r="F10" i="7"/>
  <c r="G10" i="7" s="1"/>
  <c r="G9" i="7"/>
  <c r="F9" i="7"/>
  <c r="F8" i="7"/>
  <c r="G8" i="7" s="1"/>
  <c r="F7" i="7"/>
  <c r="G7" i="7" s="1"/>
  <c r="F6" i="7"/>
  <c r="G6" i="7" s="1"/>
  <c r="I10" i="2" l="1"/>
  <c r="M96" i="7"/>
  <c r="M42" i="7"/>
  <c r="M14" i="7"/>
  <c r="H84" i="7"/>
  <c r="H57" i="7"/>
  <c r="H30" i="7"/>
  <c r="G30" i="7"/>
  <c r="G111" i="7"/>
  <c r="H111" i="7" s="1"/>
  <c r="I108" i="2" l="1"/>
  <c r="I62" i="2"/>
  <c r="I33" i="2"/>
  <c r="I32" i="2"/>
  <c r="I91" i="2"/>
  <c r="I110" i="2"/>
  <c r="I57" i="2"/>
  <c r="I55" i="2"/>
  <c r="I56" i="2"/>
  <c r="I46" i="2"/>
  <c r="I101" i="2"/>
  <c r="I45" i="2"/>
  <c r="P33" i="2"/>
  <c r="A32" i="9"/>
  <c r="I103" i="2"/>
  <c r="I90" i="2"/>
  <c r="I106" i="2"/>
  <c r="I47" i="2"/>
  <c r="I25" i="2"/>
  <c r="A47" i="9"/>
  <c r="I18" i="2"/>
  <c r="I82" i="2"/>
  <c r="I30" i="2"/>
  <c r="I43" i="2"/>
  <c r="I79" i="2"/>
  <c r="I42" i="2"/>
  <c r="I28" i="2"/>
  <c r="I41" i="2"/>
  <c r="I77" i="2"/>
  <c r="I50" i="2"/>
  <c r="I48" i="2"/>
  <c r="I84" i="2"/>
  <c r="I102" i="2"/>
  <c r="I98" i="2"/>
  <c r="I73" i="2"/>
  <c r="I70" i="2"/>
  <c r="I75" i="2"/>
  <c r="I44" i="2"/>
  <c r="I78" i="2"/>
  <c r="I107" i="2"/>
  <c r="I59" i="2"/>
  <c r="I53" i="2"/>
  <c r="I58" i="2"/>
  <c r="I85" i="2"/>
  <c r="I105" i="2"/>
  <c r="I81" i="2"/>
  <c r="I17" i="2"/>
  <c r="I74" i="2"/>
  <c r="I22" i="2"/>
  <c r="I71" i="2"/>
  <c r="I20" i="2"/>
  <c r="I69" i="2"/>
  <c r="I27" i="2"/>
  <c r="I40" i="2"/>
  <c r="I76" i="2"/>
  <c r="J76" i="2" s="1"/>
  <c r="I109" i="2"/>
  <c r="I112" i="2"/>
  <c r="I61" i="2"/>
  <c r="I88" i="2"/>
  <c r="I80" i="2"/>
  <c r="I13" i="2"/>
  <c r="I21" i="2"/>
  <c r="I104" i="2"/>
  <c r="I72" i="2"/>
  <c r="I15" i="2"/>
  <c r="I87" i="2"/>
  <c r="I68" i="2"/>
  <c r="I24" i="2"/>
  <c r="I14" i="2"/>
  <c r="I12" i="2"/>
  <c r="I39" i="2"/>
  <c r="I19" i="2"/>
  <c r="I111" i="2"/>
  <c r="I83" i="2"/>
  <c r="I52" i="2"/>
  <c r="I16" i="2"/>
  <c r="I29" i="2"/>
  <c r="A5" i="9"/>
  <c r="I97" i="2"/>
  <c r="I31" i="2"/>
  <c r="I26" i="2"/>
  <c r="I23" i="2"/>
  <c r="P98" i="2"/>
  <c r="I99" i="2"/>
  <c r="J99" i="2" s="1"/>
  <c r="I51" i="2"/>
  <c r="I49" i="2"/>
  <c r="I54" i="2"/>
  <c r="I60" i="2"/>
  <c r="I89" i="2"/>
  <c r="I86" i="2"/>
  <c r="I11" i="2"/>
  <c r="I100" i="2"/>
  <c r="I119" i="2"/>
  <c r="I113" i="2"/>
  <c r="I114" i="2"/>
  <c r="I115" i="2"/>
  <c r="I116" i="2"/>
  <c r="I117" i="2"/>
  <c r="J117" i="2" s="1"/>
  <c r="I118" i="2"/>
  <c r="J11" i="2" l="1"/>
  <c r="K11" i="2" s="1"/>
  <c r="J10" i="2"/>
  <c r="K10" i="2" s="1"/>
  <c r="L10" i="2" s="1"/>
  <c r="M10" i="2" s="1"/>
  <c r="N10" i="2" s="1"/>
  <c r="J120" i="2"/>
  <c r="J53" i="2"/>
  <c r="J41" i="2"/>
  <c r="J45" i="2"/>
  <c r="J87" i="2"/>
  <c r="J119" i="2"/>
  <c r="J71" i="2"/>
  <c r="J104" i="2"/>
  <c r="J73" i="2"/>
  <c r="J57" i="2"/>
  <c r="J59" i="2"/>
  <c r="J40" i="2"/>
  <c r="J79" i="2"/>
  <c r="J97" i="2"/>
  <c r="J56" i="2"/>
  <c r="J70" i="2"/>
  <c r="J86" i="2"/>
  <c r="J98" i="2"/>
  <c r="J52" i="2"/>
  <c r="J102" i="2"/>
  <c r="J81" i="2"/>
  <c r="J84" i="2"/>
  <c r="J47" i="2"/>
  <c r="J109" i="2"/>
  <c r="J42" i="2"/>
  <c r="J101" i="2"/>
  <c r="J69" i="2"/>
  <c r="J43" i="2"/>
  <c r="J75" i="2"/>
  <c r="J72" i="2"/>
  <c r="J55" i="2"/>
  <c r="J110" i="2"/>
  <c r="J83" i="2"/>
  <c r="J111" i="2"/>
  <c r="J88" i="2"/>
  <c r="J105" i="2"/>
  <c r="J48" i="2"/>
  <c r="J106" i="2"/>
  <c r="J116" i="2"/>
  <c r="J115" i="2"/>
  <c r="J114" i="2"/>
  <c r="J78" i="2"/>
  <c r="J44" i="2"/>
  <c r="J91" i="2"/>
  <c r="J60" i="2"/>
  <c r="J54" i="2"/>
  <c r="J49" i="2"/>
  <c r="J61" i="2"/>
  <c r="J85" i="2"/>
  <c r="J50" i="2"/>
  <c r="J90" i="2"/>
  <c r="J62" i="2"/>
  <c r="J107" i="2"/>
  <c r="J68" i="2"/>
  <c r="J113" i="2"/>
  <c r="J46" i="2"/>
  <c r="J100" i="2"/>
  <c r="J82" i="2"/>
  <c r="J74" i="2"/>
  <c r="J89" i="2"/>
  <c r="J80" i="2"/>
  <c r="J118" i="2"/>
  <c r="J51" i="2"/>
  <c r="J112" i="2"/>
  <c r="J58" i="2"/>
  <c r="J77" i="2"/>
  <c r="J103" i="2"/>
  <c r="J108" i="2"/>
  <c r="J12" i="2"/>
  <c r="J14" i="2"/>
  <c r="J28" i="2"/>
  <c r="J23" i="2"/>
  <c r="J26" i="2"/>
  <c r="J15" i="2"/>
  <c r="J29" i="2"/>
  <c r="J18" i="2"/>
  <c r="J16" i="2"/>
  <c r="J21" i="2"/>
  <c r="J13" i="2"/>
  <c r="J32" i="2"/>
  <c r="J27" i="2"/>
  <c r="J30" i="2"/>
  <c r="J17" i="2"/>
  <c r="J24" i="2"/>
  <c r="J31" i="2"/>
  <c r="J20" i="2"/>
  <c r="J22" i="2"/>
  <c r="J25" i="2"/>
  <c r="J33" i="2"/>
  <c r="J19" i="2"/>
  <c r="J39" i="2"/>
  <c r="A25" i="9"/>
  <c r="A75" i="9"/>
  <c r="A27" i="9"/>
  <c r="P40" i="2"/>
  <c r="P18" i="2"/>
  <c r="P41" i="2"/>
  <c r="A2" i="9"/>
  <c r="P10" i="2"/>
  <c r="A50" i="9"/>
  <c r="P68" i="2"/>
  <c r="A41" i="9"/>
  <c r="P54" i="2"/>
  <c r="A19" i="9"/>
  <c r="P27" i="2"/>
  <c r="A43" i="9"/>
  <c r="P56" i="2"/>
  <c r="A30" i="9"/>
  <c r="P43" i="2"/>
  <c r="P101" i="2"/>
  <c r="P47" i="2"/>
  <c r="A12" i="9"/>
  <c r="P20" i="2"/>
  <c r="A56" i="9"/>
  <c r="P74" i="2"/>
  <c r="A63" i="9"/>
  <c r="P81" i="2"/>
  <c r="A76" i="9"/>
  <c r="P99" i="2"/>
  <c r="A11" i="9"/>
  <c r="P19" i="2"/>
  <c r="A89" i="9"/>
  <c r="P112" i="2"/>
  <c r="A16" i="9"/>
  <c r="P24" i="2"/>
  <c r="P75" i="2"/>
  <c r="A59" i="9"/>
  <c r="P77" i="2"/>
  <c r="P97" i="2"/>
  <c r="A86" i="9"/>
  <c r="P109" i="2"/>
  <c r="A14" i="9"/>
  <c r="P22" i="2"/>
  <c r="P17" i="2"/>
  <c r="A4" i="9"/>
  <c r="P12" i="2"/>
  <c r="P85" i="2"/>
  <c r="A31" i="9"/>
  <c r="P44" i="2"/>
  <c r="A82" i="9"/>
  <c r="P105" i="2"/>
  <c r="P14" i="2"/>
  <c r="A33" i="9"/>
  <c r="P46" i="2"/>
  <c r="A70" i="9"/>
  <c r="P88" i="2"/>
  <c r="A15" i="9"/>
  <c r="P23" i="2"/>
  <c r="A23" i="9"/>
  <c r="P31" i="2"/>
  <c r="P29" i="2"/>
  <c r="P104" i="2"/>
  <c r="P52" i="2"/>
  <c r="A44" i="9"/>
  <c r="P57" i="2"/>
  <c r="P78" i="2"/>
  <c r="A69" i="9"/>
  <c r="P87" i="2"/>
  <c r="A45" i="9"/>
  <c r="P58" i="2"/>
  <c r="A7" i="9"/>
  <c r="P15" i="2"/>
  <c r="A77" i="9"/>
  <c r="P100" i="2"/>
  <c r="A38" i="9"/>
  <c r="P51" i="2"/>
  <c r="A26" i="9"/>
  <c r="P39" i="2"/>
  <c r="A85" i="9"/>
  <c r="P108" i="2"/>
  <c r="A94" i="9"/>
  <c r="P117" i="2"/>
  <c r="A73" i="9"/>
  <c r="P91" i="2"/>
  <c r="A72" i="9"/>
  <c r="P90" i="2"/>
  <c r="A93" i="9"/>
  <c r="P116" i="2"/>
  <c r="A52" i="9"/>
  <c r="P70" i="2"/>
  <c r="A65" i="9"/>
  <c r="P83" i="2"/>
  <c r="P120" i="2"/>
  <c r="P111" i="2"/>
  <c r="A29" i="9"/>
  <c r="P42" i="2"/>
  <c r="P53" i="2"/>
  <c r="A8" i="9"/>
  <c r="P16" i="2"/>
  <c r="A55" i="9"/>
  <c r="P73" i="2"/>
  <c r="A37" i="9"/>
  <c r="P50" i="2"/>
  <c r="A18" i="9"/>
  <c r="P26" i="2"/>
  <c r="A35" i="9"/>
  <c r="P48" i="2"/>
  <c r="A92" i="9"/>
  <c r="P115" i="2"/>
  <c r="A83" i="9"/>
  <c r="P106" i="2"/>
  <c r="A64" i="9"/>
  <c r="P82" i="2"/>
  <c r="A91" i="9"/>
  <c r="P114" i="2"/>
  <c r="A53" i="9"/>
  <c r="P71" i="2"/>
  <c r="A17" i="9"/>
  <c r="P25" i="2"/>
  <c r="P13" i="2"/>
  <c r="P107" i="2"/>
  <c r="A68" i="9"/>
  <c r="P86" i="2"/>
  <c r="P62" i="2"/>
  <c r="P28" i="2"/>
  <c r="P60" i="2"/>
  <c r="P45" i="2"/>
  <c r="P72" i="2"/>
  <c r="A95" i="9"/>
  <c r="P118" i="2"/>
  <c r="P80" i="2"/>
  <c r="P103" i="2"/>
  <c r="A96" i="9"/>
  <c r="P119" i="2"/>
  <c r="A66" i="9"/>
  <c r="P84" i="2"/>
  <c r="A22" i="9"/>
  <c r="P30" i="2"/>
  <c r="A3" i="9"/>
  <c r="P11" i="2"/>
  <c r="A79" i="9"/>
  <c r="P102" i="2"/>
  <c r="A71" i="9"/>
  <c r="P89" i="2"/>
  <c r="A24" i="9"/>
  <c r="P32" i="2"/>
  <c r="A48" i="9"/>
  <c r="P61" i="2"/>
  <c r="A58" i="9"/>
  <c r="P76" i="2"/>
  <c r="A13" i="9"/>
  <c r="P21" i="2"/>
  <c r="A46" i="9"/>
  <c r="P59" i="2"/>
  <c r="P69" i="2"/>
  <c r="A61" i="9"/>
  <c r="P79" i="2"/>
  <c r="P110" i="2"/>
  <c r="P55" i="2"/>
  <c r="A36" i="9"/>
  <c r="P49" i="2"/>
  <c r="P113" i="2"/>
  <c r="A10" i="9"/>
  <c r="A6" i="9"/>
  <c r="A34" i="9"/>
  <c r="A20" i="9"/>
  <c r="A39" i="9"/>
  <c r="A90" i="9"/>
  <c r="A78" i="9"/>
  <c r="A88" i="9"/>
  <c r="A97" i="9"/>
  <c r="A42" i="9"/>
  <c r="A60" i="9"/>
  <c r="A81" i="9"/>
  <c r="A21" i="9"/>
  <c r="A84" i="9"/>
  <c r="A28" i="9"/>
  <c r="A80" i="9"/>
  <c r="A51" i="9"/>
  <c r="A54" i="9"/>
  <c r="A87" i="9"/>
  <c r="A40" i="9"/>
  <c r="A62" i="9"/>
  <c r="A57" i="9"/>
  <c r="A49" i="9"/>
  <c r="A74" i="9"/>
  <c r="A9" i="9"/>
  <c r="A67" i="9"/>
  <c r="K19" i="2" l="1"/>
  <c r="L19" i="2" s="1"/>
  <c r="M19" i="2" s="1"/>
  <c r="N19" i="2" s="1"/>
  <c r="O19" i="2" s="1"/>
  <c r="K77" i="2"/>
  <c r="L77" i="2" s="1"/>
  <c r="K87" i="2"/>
  <c r="L87" i="2" s="1"/>
  <c r="K107" i="2"/>
  <c r="L107" i="2" s="1"/>
  <c r="K106" i="2"/>
  <c r="L106" i="2" s="1"/>
  <c r="K118" i="2"/>
  <c r="L118" i="2" s="1"/>
  <c r="K117" i="2"/>
  <c r="L117" i="2" s="1"/>
  <c r="K100" i="2"/>
  <c r="L100" i="2" s="1"/>
  <c r="K81" i="2"/>
  <c r="L81" i="2" s="1"/>
  <c r="K75" i="2"/>
  <c r="L75" i="2" s="1"/>
  <c r="K42" i="2"/>
  <c r="L42" i="2" s="1"/>
  <c r="K25" i="2"/>
  <c r="L25" i="2" s="1"/>
  <c r="M25" i="2" s="1"/>
  <c r="N25" i="2" s="1"/>
  <c r="O25" i="2" s="1"/>
  <c r="K29" i="2"/>
  <c r="L29" i="2" s="1"/>
  <c r="M29" i="2" s="1"/>
  <c r="N29" i="2" s="1"/>
  <c r="O29" i="2" s="1"/>
  <c r="K62" i="2"/>
  <c r="L62" i="2" s="1"/>
  <c r="K88" i="2"/>
  <c r="L88" i="2" s="1"/>
  <c r="K53" i="2"/>
  <c r="L53" i="2" s="1"/>
  <c r="K57" i="2"/>
  <c r="L57" i="2" s="1"/>
  <c r="K41" i="2"/>
  <c r="L41" i="2" s="1"/>
  <c r="K44" i="2"/>
  <c r="L44" i="2" s="1"/>
  <c r="K85" i="2"/>
  <c r="L85" i="2" s="1"/>
  <c r="K116" i="2"/>
  <c r="L116" i="2" s="1"/>
  <c r="K84" i="2"/>
  <c r="L84" i="2" s="1"/>
  <c r="K47" i="2"/>
  <c r="L47" i="2" s="1"/>
  <c r="K43" i="2"/>
  <c r="L43" i="2" s="1"/>
  <c r="K12" i="2"/>
  <c r="L12" i="2" s="1"/>
  <c r="M12" i="2" s="1"/>
  <c r="N12" i="2" s="1"/>
  <c r="O12" i="2" s="1"/>
  <c r="K22" i="2"/>
  <c r="L22" i="2" s="1"/>
  <c r="M22" i="2" s="1"/>
  <c r="N22" i="2" s="1"/>
  <c r="O22" i="2" s="1"/>
  <c r="K73" i="2"/>
  <c r="L73" i="2" s="1"/>
  <c r="K78" i="2"/>
  <c r="L78" i="2" s="1"/>
  <c r="K111" i="2"/>
  <c r="L111" i="2" s="1"/>
  <c r="K103" i="2"/>
  <c r="L103" i="2" s="1"/>
  <c r="K74" i="2"/>
  <c r="L74" i="2" s="1"/>
  <c r="K91" i="2"/>
  <c r="L91" i="2" s="1"/>
  <c r="K102" i="2"/>
  <c r="L102" i="2" s="1"/>
  <c r="K97" i="2"/>
  <c r="L97" i="2" s="1"/>
  <c r="K83" i="2"/>
  <c r="L83" i="2" s="1"/>
  <c r="K51" i="2"/>
  <c r="L51" i="2" s="1"/>
  <c r="K45" i="2"/>
  <c r="L45" i="2" s="1"/>
  <c r="K26" i="2"/>
  <c r="L26" i="2" s="1"/>
  <c r="M26" i="2" s="1"/>
  <c r="N26" i="2" s="1"/>
  <c r="O26" i="2" s="1"/>
  <c r="K16" i="2"/>
  <c r="L16" i="2" s="1"/>
  <c r="M16" i="2" s="1"/>
  <c r="N16" i="2" s="1"/>
  <c r="O16" i="2" s="1"/>
  <c r="K52" i="2"/>
  <c r="L52" i="2" s="1"/>
  <c r="K98" i="2"/>
  <c r="L98" i="2" s="1"/>
  <c r="K14" i="2"/>
  <c r="L14" i="2" s="1"/>
  <c r="M14" i="2" s="1"/>
  <c r="N14" i="2" s="1"/>
  <c r="O14" i="2" s="1"/>
  <c r="K119" i="2"/>
  <c r="L119" i="2" s="1"/>
  <c r="K33" i="2"/>
  <c r="L33" i="2" s="1"/>
  <c r="M33" i="2" s="1"/>
  <c r="N33" i="2" s="1"/>
  <c r="O33" i="2" s="1"/>
  <c r="K82" i="2"/>
  <c r="L82" i="2" s="1"/>
  <c r="K104" i="2"/>
  <c r="L104" i="2" s="1"/>
  <c r="K24" i="2"/>
  <c r="L24" i="2" s="1"/>
  <c r="M24" i="2" s="1"/>
  <c r="N24" i="2" s="1"/>
  <c r="O24" i="2" s="1"/>
  <c r="K31" i="2"/>
  <c r="L31" i="2" s="1"/>
  <c r="M31" i="2" s="1"/>
  <c r="N31" i="2" s="1"/>
  <c r="O31" i="2" s="1"/>
  <c r="K55" i="2"/>
  <c r="L55" i="2" s="1"/>
  <c r="K109" i="2"/>
  <c r="L109" i="2" s="1"/>
  <c r="K115" i="2"/>
  <c r="L115" i="2" s="1"/>
  <c r="K108" i="2"/>
  <c r="L108" i="2" s="1"/>
  <c r="K68" i="2"/>
  <c r="L68" i="2" s="1"/>
  <c r="K49" i="2"/>
  <c r="L49" i="2" s="1"/>
  <c r="K59" i="2"/>
  <c r="L59" i="2" s="1"/>
  <c r="K18" i="2"/>
  <c r="L18" i="2" s="1"/>
  <c r="M18" i="2" s="1"/>
  <c r="N18" i="2" s="1"/>
  <c r="O18" i="2" s="1"/>
  <c r="K23" i="2"/>
  <c r="L23" i="2" s="1"/>
  <c r="M23" i="2" s="1"/>
  <c r="N23" i="2" s="1"/>
  <c r="O23" i="2" s="1"/>
  <c r="K89" i="2"/>
  <c r="L89" i="2" s="1"/>
  <c r="K120" i="2"/>
  <c r="L120" i="2" s="1"/>
  <c r="K54" i="2"/>
  <c r="L54" i="2" s="1"/>
  <c r="K28" i="2"/>
  <c r="L28" i="2" s="1"/>
  <c r="M28" i="2" s="1"/>
  <c r="N28" i="2" s="1"/>
  <c r="O28" i="2" s="1"/>
  <c r="K69" i="2"/>
  <c r="L69" i="2" s="1"/>
  <c r="K80" i="2"/>
  <c r="L80" i="2" s="1"/>
  <c r="L11" i="2"/>
  <c r="M11" i="2" s="1"/>
  <c r="N11" i="2" s="1"/>
  <c r="O11" i="2" s="1"/>
  <c r="K58" i="2"/>
  <c r="L58" i="2" s="1"/>
  <c r="K60" i="2"/>
  <c r="L60" i="2" s="1"/>
  <c r="K39" i="2"/>
  <c r="L39" i="2" s="1"/>
  <c r="K105" i="2"/>
  <c r="L105" i="2" s="1"/>
  <c r="K86" i="2"/>
  <c r="L86" i="2" s="1"/>
  <c r="K15" i="2"/>
  <c r="L15" i="2" s="1"/>
  <c r="M15" i="2" s="1"/>
  <c r="N15" i="2" s="1"/>
  <c r="O15" i="2" s="1"/>
  <c r="K101" i="2"/>
  <c r="L101" i="2" s="1"/>
  <c r="K114" i="2"/>
  <c r="L114" i="2" s="1"/>
  <c r="K13" i="2"/>
  <c r="L13" i="2" s="1"/>
  <c r="M13" i="2" s="1"/>
  <c r="N13" i="2" s="1"/>
  <c r="O13" i="2" s="1"/>
  <c r="K113" i="2"/>
  <c r="L113" i="2" s="1"/>
  <c r="K90" i="2"/>
  <c r="L90" i="2" s="1"/>
  <c r="K72" i="2"/>
  <c r="L72" i="2" s="1"/>
  <c r="K50" i="2"/>
  <c r="L50" i="2" s="1"/>
  <c r="K61" i="2"/>
  <c r="L61" i="2" s="1"/>
  <c r="K32" i="2"/>
  <c r="L32" i="2" s="1"/>
  <c r="M32" i="2" s="1"/>
  <c r="N32" i="2" s="1"/>
  <c r="O32" i="2" s="1"/>
  <c r="K17" i="2"/>
  <c r="L17" i="2" s="1"/>
  <c r="M17" i="2" s="1"/>
  <c r="N17" i="2" s="1"/>
  <c r="O17" i="2" s="1"/>
  <c r="K112" i="2"/>
  <c r="L112" i="2" s="1"/>
  <c r="K79" i="2"/>
  <c r="L79" i="2" s="1"/>
  <c r="K110" i="2"/>
  <c r="L110" i="2" s="1"/>
  <c r="K20" i="2"/>
  <c r="L20" i="2" s="1"/>
  <c r="M20" i="2" s="1"/>
  <c r="N20" i="2" s="1"/>
  <c r="O20" i="2" s="1"/>
  <c r="K21" i="2"/>
  <c r="L21" i="2" s="1"/>
  <c r="M21" i="2" s="1"/>
  <c r="N21" i="2" s="1"/>
  <c r="O21" i="2" s="1"/>
  <c r="K56" i="2"/>
  <c r="L56" i="2" s="1"/>
  <c r="K71" i="2"/>
  <c r="L71" i="2" s="1"/>
  <c r="K40" i="2"/>
  <c r="L40" i="2" s="1"/>
  <c r="K30" i="2"/>
  <c r="L30" i="2" s="1"/>
  <c r="M30" i="2" s="1"/>
  <c r="N30" i="2" s="1"/>
  <c r="O30" i="2" s="1"/>
  <c r="K99" i="2"/>
  <c r="L99" i="2" s="1"/>
  <c r="K76" i="2"/>
  <c r="L76" i="2" s="1"/>
  <c r="K70" i="2"/>
  <c r="L70" i="2" s="1"/>
  <c r="K48" i="2"/>
  <c r="L48" i="2" s="1"/>
  <c r="K46" i="2"/>
  <c r="L46" i="2" s="1"/>
  <c r="K27" i="2"/>
  <c r="L27" i="2" s="1"/>
  <c r="M27" i="2" s="1"/>
  <c r="N27" i="2" s="1"/>
  <c r="O27" i="2" s="1"/>
  <c r="O10" i="2"/>
  <c r="M57" i="2" l="1"/>
  <c r="N57" i="2" s="1"/>
  <c r="O57" i="2" s="1"/>
  <c r="H22" i="10" s="1"/>
  <c r="M43" i="2"/>
  <c r="N43" i="2" s="1"/>
  <c r="O43" i="2" s="1"/>
  <c r="H8" i="10" s="1"/>
  <c r="M55" i="2"/>
  <c r="N55" i="2" s="1"/>
  <c r="O55" i="2" s="1"/>
  <c r="H20" i="10" s="1"/>
  <c r="M48" i="2"/>
  <c r="N48" i="2" s="1"/>
  <c r="O48" i="2" s="1"/>
  <c r="H13" i="10" s="1"/>
  <c r="M54" i="2"/>
  <c r="N54" i="2" s="1"/>
  <c r="O54" i="2" s="1"/>
  <c r="H19" i="10" s="1"/>
  <c r="M40" i="2"/>
  <c r="N40" i="2" s="1"/>
  <c r="O40" i="2" s="1"/>
  <c r="H5" i="10" s="1"/>
  <c r="M58" i="2"/>
  <c r="N58" i="2" s="1"/>
  <c r="O58" i="2" s="1"/>
  <c r="H23" i="10" s="1"/>
  <c r="M56" i="2"/>
  <c r="N56" i="2" s="1"/>
  <c r="O56" i="2" s="1"/>
  <c r="M42" i="2"/>
  <c r="N42" i="2" s="1"/>
  <c r="O42" i="2" s="1"/>
  <c r="H7" i="10" s="1"/>
  <c r="M62" i="2"/>
  <c r="N62" i="2" s="1"/>
  <c r="O62" i="2" s="1"/>
  <c r="H27" i="10" s="1"/>
  <c r="M41" i="2"/>
  <c r="N41" i="2" s="1"/>
  <c r="O41" i="2" s="1"/>
  <c r="H6" i="10" s="1"/>
  <c r="M45" i="2"/>
  <c r="N45" i="2" s="1"/>
  <c r="O45" i="2" s="1"/>
  <c r="H10" i="10" s="1"/>
  <c r="M52" i="2"/>
  <c r="N52" i="2" s="1"/>
  <c r="O52" i="2" s="1"/>
  <c r="H17" i="10" s="1"/>
  <c r="M47" i="2"/>
  <c r="N47" i="2" s="1"/>
  <c r="O47" i="2" s="1"/>
  <c r="H12" i="10" s="1"/>
  <c r="M60" i="2"/>
  <c r="N60" i="2" s="1"/>
  <c r="O60" i="2" s="1"/>
  <c r="H25" i="10" s="1"/>
  <c r="M59" i="2"/>
  <c r="N59" i="2" s="1"/>
  <c r="O59" i="2" s="1"/>
  <c r="H24" i="10" s="1"/>
  <c r="M49" i="2"/>
  <c r="N49" i="2" s="1"/>
  <c r="O49" i="2" s="1"/>
  <c r="H14" i="10" s="1"/>
  <c r="M44" i="2"/>
  <c r="N44" i="2" s="1"/>
  <c r="O44" i="2" s="1"/>
  <c r="M46" i="2"/>
  <c r="N46" i="2" s="1"/>
  <c r="O46" i="2" s="1"/>
  <c r="H11" i="10" s="1"/>
  <c r="M39" i="2"/>
  <c r="N39" i="2" s="1"/>
  <c r="O39" i="2" s="1"/>
  <c r="H4" i="10" s="1"/>
  <c r="M51" i="2"/>
  <c r="N51" i="2" s="1"/>
  <c r="O51" i="2" s="1"/>
  <c r="H16" i="10" s="1"/>
  <c r="M61" i="2"/>
  <c r="N61" i="2" s="1"/>
  <c r="O61" i="2" s="1"/>
  <c r="H26" i="10" s="1"/>
  <c r="M53" i="2"/>
  <c r="N53" i="2" s="1"/>
  <c r="O53" i="2" s="1"/>
  <c r="H18" i="10" s="1"/>
  <c r="M50" i="2"/>
  <c r="N50" i="2" s="1"/>
  <c r="O50" i="2" s="1"/>
  <c r="H15" i="10" s="1"/>
  <c r="M87" i="2"/>
  <c r="N87" i="2" s="1"/>
  <c r="O87" i="2" s="1"/>
  <c r="L23" i="10" s="1"/>
  <c r="M79" i="2"/>
  <c r="N79" i="2" s="1"/>
  <c r="O79" i="2" s="1"/>
  <c r="L15" i="10" s="1"/>
  <c r="M73" i="2"/>
  <c r="N73" i="2" s="1"/>
  <c r="O73" i="2" s="1"/>
  <c r="L9" i="10" s="1"/>
  <c r="M90" i="2"/>
  <c r="N90" i="2" s="1"/>
  <c r="O90" i="2" s="1"/>
  <c r="L26" i="10" s="1"/>
  <c r="M76" i="2"/>
  <c r="N76" i="2" s="1"/>
  <c r="O76" i="2" s="1"/>
  <c r="L12" i="10" s="1"/>
  <c r="M74" i="2"/>
  <c r="N74" i="2" s="1"/>
  <c r="O74" i="2" s="1"/>
  <c r="L10" i="10" s="1"/>
  <c r="M91" i="2"/>
  <c r="N91" i="2" s="1"/>
  <c r="O91" i="2" s="1"/>
  <c r="L27" i="10" s="1"/>
  <c r="M81" i="2"/>
  <c r="N81" i="2" s="1"/>
  <c r="O81" i="2" s="1"/>
  <c r="L17" i="10" s="1"/>
  <c r="M88" i="2"/>
  <c r="N88" i="2" s="1"/>
  <c r="O88" i="2" s="1"/>
  <c r="L24" i="10" s="1"/>
  <c r="M83" i="2"/>
  <c r="N83" i="2" s="1"/>
  <c r="O83" i="2" s="1"/>
  <c r="L19" i="10" s="1"/>
  <c r="M86" i="2"/>
  <c r="N86" i="2" s="1"/>
  <c r="O86" i="2" s="1"/>
  <c r="L22" i="10" s="1"/>
  <c r="M89" i="2"/>
  <c r="N89" i="2" s="1"/>
  <c r="O89" i="2" s="1"/>
  <c r="L25" i="10" s="1"/>
  <c r="M72" i="2"/>
  <c r="N72" i="2" s="1"/>
  <c r="O72" i="2" s="1"/>
  <c r="L8" i="10" s="1"/>
  <c r="M77" i="2"/>
  <c r="N77" i="2" s="1"/>
  <c r="O77" i="2" s="1"/>
  <c r="L13" i="10" s="1"/>
  <c r="M85" i="2"/>
  <c r="N85" i="2" s="1"/>
  <c r="O85" i="2" s="1"/>
  <c r="L21" i="10" s="1"/>
  <c r="M78" i="2"/>
  <c r="N78" i="2" s="1"/>
  <c r="O78" i="2" s="1"/>
  <c r="L14" i="10" s="1"/>
  <c r="M69" i="2"/>
  <c r="N69" i="2" s="1"/>
  <c r="O69" i="2" s="1"/>
  <c r="L5" i="10" s="1"/>
  <c r="M82" i="2"/>
  <c r="N82" i="2" s="1"/>
  <c r="O82" i="2" s="1"/>
  <c r="L18" i="10" s="1"/>
  <c r="M80" i="2"/>
  <c r="N80" i="2" s="1"/>
  <c r="O80" i="2" s="1"/>
  <c r="L16" i="10" s="1"/>
  <c r="M71" i="2"/>
  <c r="N71" i="2" s="1"/>
  <c r="O71" i="2" s="1"/>
  <c r="L7" i="10" s="1"/>
  <c r="M84" i="2"/>
  <c r="N84" i="2" s="1"/>
  <c r="O84" i="2" s="1"/>
  <c r="L20" i="10" s="1"/>
  <c r="M75" i="2"/>
  <c r="N75" i="2" s="1"/>
  <c r="O75" i="2" s="1"/>
  <c r="L11" i="10" s="1"/>
  <c r="M70" i="2"/>
  <c r="N70" i="2" s="1"/>
  <c r="O70" i="2" s="1"/>
  <c r="L6" i="10" s="1"/>
  <c r="M68" i="2"/>
  <c r="N68" i="2" s="1"/>
  <c r="O68" i="2" s="1"/>
  <c r="L4" i="10" s="1"/>
  <c r="M106" i="2"/>
  <c r="N106" i="2" s="1"/>
  <c r="O106" i="2" s="1"/>
  <c r="P13" i="10" s="1"/>
  <c r="M110" i="2"/>
  <c r="N110" i="2" s="1"/>
  <c r="O110" i="2" s="1"/>
  <c r="P17" i="10" s="1"/>
  <c r="M119" i="2"/>
  <c r="N119" i="2" s="1"/>
  <c r="O119" i="2" s="1"/>
  <c r="P26" i="10" s="1"/>
  <c r="M118" i="2"/>
  <c r="N118" i="2" s="1"/>
  <c r="O118" i="2" s="1"/>
  <c r="P25" i="10" s="1"/>
  <c r="M98" i="2"/>
  <c r="N98" i="2" s="1"/>
  <c r="O98" i="2" s="1"/>
  <c r="P5" i="10" s="1"/>
  <c r="M97" i="2"/>
  <c r="N97" i="2" s="1"/>
  <c r="O97" i="2" s="1"/>
  <c r="M102" i="2"/>
  <c r="N102" i="2" s="1"/>
  <c r="O102" i="2" s="1"/>
  <c r="P9" i="10" s="1"/>
  <c r="M100" i="2"/>
  <c r="N100" i="2" s="1"/>
  <c r="O100" i="2" s="1"/>
  <c r="P7" i="10" s="1"/>
  <c r="M101" i="2"/>
  <c r="N101" i="2" s="1"/>
  <c r="O101" i="2" s="1"/>
  <c r="P8" i="10" s="1"/>
  <c r="M108" i="2"/>
  <c r="N108" i="2" s="1"/>
  <c r="O108" i="2" s="1"/>
  <c r="P15" i="10" s="1"/>
  <c r="M112" i="2"/>
  <c r="N112" i="2" s="1"/>
  <c r="O112" i="2" s="1"/>
  <c r="P19" i="10" s="1"/>
  <c r="M105" i="2"/>
  <c r="N105" i="2" s="1"/>
  <c r="O105" i="2" s="1"/>
  <c r="M114" i="2"/>
  <c r="N114" i="2" s="1"/>
  <c r="O114" i="2" s="1"/>
  <c r="P21" i="10" s="1"/>
  <c r="M104" i="2"/>
  <c r="N104" i="2" s="1"/>
  <c r="O104" i="2" s="1"/>
  <c r="P11" i="10" s="1"/>
  <c r="M99" i="2"/>
  <c r="N99" i="2" s="1"/>
  <c r="O99" i="2" s="1"/>
  <c r="P6" i="10" s="1"/>
  <c r="M117" i="2"/>
  <c r="N117" i="2" s="1"/>
  <c r="O117" i="2" s="1"/>
  <c r="P24" i="10" s="1"/>
  <c r="M103" i="2"/>
  <c r="N103" i="2" s="1"/>
  <c r="O103" i="2" s="1"/>
  <c r="P10" i="10" s="1"/>
  <c r="M116" i="2"/>
  <c r="N116" i="2" s="1"/>
  <c r="O116" i="2" s="1"/>
  <c r="P23" i="10" s="1"/>
  <c r="M115" i="2"/>
  <c r="N115" i="2" s="1"/>
  <c r="O115" i="2" s="1"/>
  <c r="P22" i="10" s="1"/>
  <c r="M109" i="2"/>
  <c r="N109" i="2" s="1"/>
  <c r="O109" i="2" s="1"/>
  <c r="P16" i="10" s="1"/>
  <c r="M113" i="2"/>
  <c r="N113" i="2" s="1"/>
  <c r="O113" i="2" s="1"/>
  <c r="P20" i="10" s="1"/>
  <c r="M111" i="2"/>
  <c r="N111" i="2" s="1"/>
  <c r="O111" i="2" s="1"/>
  <c r="P18" i="10" s="1"/>
  <c r="M107" i="2"/>
  <c r="N107" i="2" s="1"/>
  <c r="O107" i="2" s="1"/>
  <c r="P14" i="10" s="1"/>
  <c r="M120" i="2"/>
  <c r="N120" i="2" s="1"/>
  <c r="O120" i="2" s="1"/>
  <c r="P27" i="10" s="1"/>
  <c r="J36" i="10" l="1" a="1"/>
  <c r="J36" i="10" s="1"/>
  <c r="D31" i="9"/>
  <c r="B31" i="9" s="1"/>
  <c r="H9" i="10"/>
  <c r="Q105" i="2"/>
  <c r="P12" i="10"/>
  <c r="R56" i="2"/>
  <c r="H21" i="10"/>
  <c r="O63" i="2"/>
  <c r="O92" i="2"/>
  <c r="Q76" i="2"/>
  <c r="R76" i="2"/>
  <c r="D58" i="9"/>
  <c r="B58" i="9" s="1"/>
  <c r="D66" i="9"/>
  <c r="B66" i="9" s="1"/>
  <c r="D52" i="9"/>
  <c r="B52" i="9" s="1"/>
  <c r="D70" i="9"/>
  <c r="B70" i="9" s="1"/>
  <c r="Q88" i="2"/>
  <c r="R88" i="2"/>
  <c r="D71" i="9"/>
  <c r="B71" i="9" s="1"/>
  <c r="R89" i="2"/>
  <c r="Q89" i="2"/>
  <c r="D65" i="9"/>
  <c r="B65" i="9" s="1"/>
  <c r="R83" i="2"/>
  <c r="Q83" i="2"/>
  <c r="R90" i="2"/>
  <c r="Q90" i="2"/>
  <c r="D72" i="9"/>
  <c r="B72" i="9" s="1"/>
  <c r="Q82" i="2"/>
  <c r="D64" i="9"/>
  <c r="B64" i="9" s="1"/>
  <c r="R82" i="2"/>
  <c r="D67" i="9"/>
  <c r="B67" i="9" s="1"/>
  <c r="R85" i="2"/>
  <c r="Q85" i="2"/>
  <c r="D68" i="9"/>
  <c r="B68" i="9" s="1"/>
  <c r="R86" i="2"/>
  <c r="Q86" i="2"/>
  <c r="D57" i="9"/>
  <c r="B57" i="9" s="1"/>
  <c r="R75" i="2"/>
  <c r="Q75" i="2"/>
  <c r="D69" i="9"/>
  <c r="B69" i="9" s="1"/>
  <c r="R87" i="2"/>
  <c r="Q87" i="2"/>
  <c r="D61" i="9"/>
  <c r="B61" i="9" s="1"/>
  <c r="Q79" i="2"/>
  <c r="R79" i="2"/>
  <c r="D54" i="9"/>
  <c r="B54" i="9" s="1"/>
  <c r="Q72" i="2"/>
  <c r="R72" i="2"/>
  <c r="D62" i="9"/>
  <c r="B62" i="9" s="1"/>
  <c r="R80" i="2"/>
  <c r="Q80" i="2"/>
  <c r="D73" i="9"/>
  <c r="B73" i="9" s="1"/>
  <c r="Q91" i="2"/>
  <c r="R91" i="2"/>
  <c r="D59" i="9"/>
  <c r="B59" i="9" s="1"/>
  <c r="Q77" i="2"/>
  <c r="R77" i="2"/>
  <c r="D56" i="9"/>
  <c r="B56" i="9" s="1"/>
  <c r="R74" i="2"/>
  <c r="Q74" i="2"/>
  <c r="D51" i="9"/>
  <c r="B51" i="9" s="1"/>
  <c r="R69" i="2"/>
  <c r="Q69" i="2"/>
  <c r="R71" i="2"/>
  <c r="D53" i="9"/>
  <c r="B53" i="9" s="1"/>
  <c r="Q71" i="2"/>
  <c r="D63" i="9"/>
  <c r="B63" i="9" s="1"/>
  <c r="Q81" i="2"/>
  <c r="R81" i="2"/>
  <c r="R78" i="2"/>
  <c r="D60" i="9"/>
  <c r="B60" i="9" s="1"/>
  <c r="Q78" i="2"/>
  <c r="Q73" i="2"/>
  <c r="D55" i="9"/>
  <c r="B55" i="9" s="1"/>
  <c r="R73" i="2"/>
  <c r="Q70" i="2"/>
  <c r="R70" i="2"/>
  <c r="Q84" i="2"/>
  <c r="R84" i="2"/>
  <c r="R59" i="2"/>
  <c r="D46" i="9"/>
  <c r="B46" i="9" s="1"/>
  <c r="Q59" i="2"/>
  <c r="R42" i="2"/>
  <c r="Q42" i="2"/>
  <c r="D29" i="9"/>
  <c r="B29" i="9" s="1"/>
  <c r="Q62" i="2"/>
  <c r="D49" i="9"/>
  <c r="B49" i="9" s="1"/>
  <c r="R62" i="2"/>
  <c r="R54" i="2"/>
  <c r="Q54" i="2"/>
  <c r="D41" i="9"/>
  <c r="B41" i="9" s="1"/>
  <c r="R55" i="2"/>
  <c r="Q55" i="2"/>
  <c r="D30" i="9"/>
  <c r="B30" i="9" s="1"/>
  <c r="Q43" i="2"/>
  <c r="R43" i="2"/>
  <c r="D33" i="9"/>
  <c r="B33" i="9" s="1"/>
  <c r="Q46" i="2"/>
  <c r="R46" i="2"/>
  <c r="D34" i="9"/>
  <c r="B34" i="9" s="1"/>
  <c r="R47" i="2"/>
  <c r="Q47" i="2"/>
  <c r="R50" i="2"/>
  <c r="Q50" i="2"/>
  <c r="D37" i="9"/>
  <c r="B37" i="9" s="1"/>
  <c r="D39" i="9"/>
  <c r="B39" i="9" s="1"/>
  <c r="R52" i="2"/>
  <c r="Q58" i="2"/>
  <c r="D45" i="9"/>
  <c r="B45" i="9" s="1"/>
  <c r="D26" i="9"/>
  <c r="B26" i="9" s="1"/>
  <c r="R39" i="2"/>
  <c r="Q39" i="2"/>
  <c r="D35" i="9"/>
  <c r="B35" i="9" s="1"/>
  <c r="R48" i="2"/>
  <c r="Q48" i="2"/>
  <c r="Q56" i="2"/>
  <c r="D43" i="9"/>
  <c r="B43" i="9" s="1"/>
  <c r="Q51" i="2"/>
  <c r="D38" i="9"/>
  <c r="B38" i="9" s="1"/>
  <c r="R51" i="2"/>
  <c r="R53" i="2"/>
  <c r="Q53" i="2"/>
  <c r="D40" i="9"/>
  <c r="B40" i="9" s="1"/>
  <c r="R45" i="2"/>
  <c r="Q45" i="2"/>
  <c r="D32" i="9"/>
  <c r="B32" i="9" s="1"/>
  <c r="R60" i="2"/>
  <c r="D47" i="9"/>
  <c r="B47" i="9" s="1"/>
  <c r="Q60" i="2"/>
  <c r="Q52" i="2"/>
  <c r="D48" i="9"/>
  <c r="B48" i="9" s="1"/>
  <c r="R61" i="2"/>
  <c r="Q61" i="2"/>
  <c r="R58" i="2"/>
  <c r="Q57" i="2"/>
  <c r="D44" i="9"/>
  <c r="B44" i="9" s="1"/>
  <c r="R57" i="2"/>
  <c r="D42" i="9"/>
  <c r="B42" i="9" s="1"/>
  <c r="R41" i="2"/>
  <c r="Q41" i="2"/>
  <c r="D28" i="9"/>
  <c r="B28" i="9" s="1"/>
  <c r="D36" i="9"/>
  <c r="B36" i="9" s="1"/>
  <c r="R49" i="2"/>
  <c r="Q49" i="2"/>
  <c r="R40" i="2"/>
  <c r="D27" i="9"/>
  <c r="B27" i="9" s="1"/>
  <c r="Q40" i="2"/>
  <c r="R44" i="2"/>
  <c r="Q44" i="2"/>
  <c r="R110" i="2"/>
  <c r="Q110" i="2"/>
  <c r="R114" i="2"/>
  <c r="Q114" i="2"/>
  <c r="R120" i="2"/>
  <c r="Q120" i="2"/>
  <c r="R119" i="2"/>
  <c r="Q119" i="2"/>
  <c r="R116" i="2"/>
  <c r="Q116" i="2"/>
  <c r="R117" i="2"/>
  <c r="Q117" i="2"/>
  <c r="R100" i="2"/>
  <c r="Q100" i="2"/>
  <c r="R115" i="2"/>
  <c r="Q115" i="2"/>
  <c r="R113" i="2"/>
  <c r="Q113" i="2"/>
  <c r="R103" i="2"/>
  <c r="Q103" i="2"/>
  <c r="R109" i="2"/>
  <c r="Q109" i="2"/>
  <c r="R106" i="2"/>
  <c r="Q106" i="2"/>
  <c r="R102" i="2"/>
  <c r="Q102" i="2"/>
  <c r="R108" i="2"/>
  <c r="Q108" i="2"/>
  <c r="R111" i="2"/>
  <c r="Q111" i="2"/>
  <c r="R118" i="2"/>
  <c r="Q118" i="2"/>
  <c r="R98" i="2"/>
  <c r="Q98" i="2"/>
  <c r="R104" i="2"/>
  <c r="Q104" i="2"/>
  <c r="R99" i="2"/>
  <c r="Q99" i="2"/>
  <c r="R101" i="2"/>
  <c r="Q101" i="2"/>
  <c r="R112" i="2"/>
  <c r="Q112" i="2"/>
  <c r="R107" i="2"/>
  <c r="Q107" i="2"/>
  <c r="R68" i="2"/>
  <c r="Q68" i="2"/>
  <c r="D82" i="9"/>
  <c r="B82" i="9" s="1"/>
  <c r="R105" i="2"/>
  <c r="D79" i="9"/>
  <c r="B79" i="9" s="1"/>
  <c r="D95" i="9"/>
  <c r="B95" i="9" s="1"/>
  <c r="D91" i="9"/>
  <c r="B91" i="9" s="1"/>
  <c r="D86" i="9"/>
  <c r="B86" i="9" s="1"/>
  <c r="D80" i="9"/>
  <c r="B80" i="9" s="1"/>
  <c r="D76" i="9"/>
  <c r="B76" i="9" s="1"/>
  <c r="D96" i="9"/>
  <c r="B96" i="9" s="1"/>
  <c r="D90" i="9"/>
  <c r="B90" i="9" s="1"/>
  <c r="D83" i="9"/>
  <c r="B83" i="9" s="1"/>
  <c r="D85" i="9"/>
  <c r="B85" i="9" s="1"/>
  <c r="D87" i="9"/>
  <c r="B87" i="9" s="1"/>
  <c r="D78" i="9"/>
  <c r="B78" i="9" s="1"/>
  <c r="D92" i="9"/>
  <c r="B92" i="9" s="1"/>
  <c r="D81" i="9"/>
  <c r="B81" i="9" s="1"/>
  <c r="D84" i="9"/>
  <c r="B84" i="9" s="1"/>
  <c r="D93" i="9"/>
  <c r="B93" i="9" s="1"/>
  <c r="D88" i="9"/>
  <c r="B88" i="9" s="1"/>
  <c r="D94" i="9"/>
  <c r="B94" i="9" s="1"/>
  <c r="D75" i="9"/>
  <c r="B75" i="9" s="1"/>
  <c r="D89" i="9"/>
  <c r="B89" i="9" s="1"/>
  <c r="D77" i="9"/>
  <c r="B77" i="9" s="1"/>
  <c r="D97" i="9"/>
  <c r="B97" i="9" s="1"/>
  <c r="D50" i="9"/>
  <c r="B50" i="9" s="1"/>
  <c r="F36" i="10" l="1" a="1"/>
  <c r="F36" i="10" s="1"/>
  <c r="O121" i="2"/>
  <c r="P29" i="10" s="1"/>
  <c r="P62" i="10" s="1"/>
  <c r="P4" i="10"/>
  <c r="N36" i="10" s="1" a="1"/>
  <c r="N36" i="10" s="1"/>
  <c r="U43" i="2"/>
  <c r="U44" i="2" s="1"/>
  <c r="U72" i="2"/>
  <c r="U73" i="2" s="1"/>
  <c r="L29" i="10"/>
  <c r="L62" i="10" s="1"/>
  <c r="H29" i="10"/>
  <c r="H62" i="10" s="1"/>
  <c r="Q92" i="2"/>
  <c r="R92" i="2"/>
  <c r="Q63" i="2"/>
  <c r="R63" i="2"/>
  <c r="R97" i="2"/>
  <c r="R121" i="2" s="1"/>
  <c r="Q97" i="2"/>
  <c r="Q121" i="2" s="1"/>
  <c r="D74" i="9"/>
  <c r="B74" i="9" s="1"/>
  <c r="U74" i="2" l="1"/>
  <c r="U77" i="2" s="1"/>
  <c r="L30" i="10"/>
  <c r="L63" i="10" s="1"/>
  <c r="U45" i="2"/>
  <c r="U48" i="2" s="1"/>
  <c r="H30" i="10"/>
  <c r="H63" i="10" s="1"/>
  <c r="U101" i="2"/>
  <c r="U102" i="2" l="1"/>
  <c r="U103" i="2" l="1"/>
  <c r="U106" i="2" s="1"/>
  <c r="P30" i="10"/>
  <c r="P63" i="10" s="1"/>
  <c r="D24" i="10" l="1"/>
  <c r="D5" i="10"/>
  <c r="D20" i="10"/>
  <c r="D11" i="10"/>
  <c r="D14" i="10"/>
  <c r="D21" i="10"/>
  <c r="D13" i="10"/>
  <c r="D25" i="10"/>
  <c r="D10" i="10"/>
  <c r="D4" i="10"/>
  <c r="Q29" i="2" l="1"/>
  <c r="D23" i="10"/>
  <c r="Q18" i="2"/>
  <c r="D12" i="10"/>
  <c r="R22" i="2"/>
  <c r="D16" i="10"/>
  <c r="D25" i="9"/>
  <c r="B25" i="9" s="1"/>
  <c r="D27" i="10"/>
  <c r="Q13" i="2"/>
  <c r="D7" i="10"/>
  <c r="Q21" i="2"/>
  <c r="D15" i="10"/>
  <c r="D6" i="9"/>
  <c r="B6" i="9" s="1"/>
  <c r="D8" i="10"/>
  <c r="Q12" i="2"/>
  <c r="D6" i="10"/>
  <c r="D16" i="9"/>
  <c r="B16" i="9" s="1"/>
  <c r="D18" i="10"/>
  <c r="R15" i="2"/>
  <c r="D9" i="10"/>
  <c r="D17" i="9"/>
  <c r="B17" i="9" s="1"/>
  <c r="D19" i="10"/>
  <c r="D24" i="9"/>
  <c r="B24" i="9" s="1"/>
  <c r="D26" i="10"/>
  <c r="R23" i="2"/>
  <c r="D17" i="10"/>
  <c r="D20" i="9"/>
  <c r="B20" i="9" s="1"/>
  <c r="D22" i="10"/>
  <c r="O34" i="2"/>
  <c r="D29" i="10" s="1"/>
  <c r="D62" i="10" s="1"/>
  <c r="R18" i="2"/>
  <c r="Q33" i="2"/>
  <c r="R16" i="2"/>
  <c r="D15" i="9"/>
  <c r="B15" i="9" s="1"/>
  <c r="R28" i="2"/>
  <c r="Q22" i="2"/>
  <c r="R17" i="2"/>
  <c r="R24" i="2"/>
  <c r="Q14" i="2"/>
  <c r="D9" i="9"/>
  <c r="B9" i="9" s="1"/>
  <c r="Q17" i="2"/>
  <c r="R11" i="2"/>
  <c r="Q11" i="2"/>
  <c r="D13" i="9"/>
  <c r="B13" i="9" s="1"/>
  <c r="Q32" i="2"/>
  <c r="R21" i="2"/>
  <c r="R32" i="2"/>
  <c r="Q24" i="2"/>
  <c r="D18" i="9"/>
  <c r="B18" i="9" s="1"/>
  <c r="Q30" i="2"/>
  <c r="D10" i="9"/>
  <c r="B10" i="9" s="1"/>
  <c r="R26" i="2"/>
  <c r="R30" i="2"/>
  <c r="D14" i="9"/>
  <c r="B14" i="9" s="1"/>
  <c r="R14" i="2"/>
  <c r="D2" i="9"/>
  <c r="B2" i="9" s="1"/>
  <c r="R10" i="2"/>
  <c r="Q10" i="2"/>
  <c r="Q19" i="2"/>
  <c r="R19" i="2"/>
  <c r="D11" i="9"/>
  <c r="B11" i="9" s="1"/>
  <c r="D19" i="9"/>
  <c r="B19" i="9" s="1"/>
  <c r="R27" i="2"/>
  <c r="Q27" i="2"/>
  <c r="D12" i="9"/>
  <c r="B12" i="9" s="1"/>
  <c r="R20" i="2"/>
  <c r="Q20" i="2"/>
  <c r="D21" i="9"/>
  <c r="B21" i="9" s="1"/>
  <c r="Q31" i="2"/>
  <c r="D5" i="9"/>
  <c r="B5" i="9" s="1"/>
  <c r="R31" i="2"/>
  <c r="R29" i="2"/>
  <c r="D23" i="9"/>
  <c r="B23" i="9" s="1"/>
  <c r="R13" i="2"/>
  <c r="R12" i="2"/>
  <c r="Q15" i="2"/>
  <c r="R25" i="2"/>
  <c r="R33" i="2"/>
  <c r="D7" i="9"/>
  <c r="B7" i="9" s="1"/>
  <c r="Q25" i="2"/>
  <c r="Q23" i="2"/>
  <c r="D4" i="9"/>
  <c r="B4" i="9" s="1"/>
  <c r="Q28" i="2"/>
  <c r="Q26" i="2"/>
  <c r="D3" i="9"/>
  <c r="B3" i="9" s="1"/>
  <c r="D22" i="9"/>
  <c r="B22" i="9" s="1"/>
  <c r="Q16" i="2"/>
  <c r="D8" i="9"/>
  <c r="B8" i="9" s="1"/>
  <c r="B36" i="10" l="1" a="1"/>
  <c r="B36" i="10" s="1"/>
  <c r="U14" i="2"/>
  <c r="U15" i="2" s="1"/>
  <c r="U16" i="2" s="1"/>
  <c r="U19" i="2" s="1"/>
  <c r="I2" i="9" a="1"/>
  <c r="I2" i="9" s="1"/>
  <c r="Q34" i="2"/>
  <c r="R34" i="2"/>
  <c r="D30" i="10" l="1"/>
  <c r="D63"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tc={DFC03219-190E-432B-A436-899441186E65}</author>
    <author>tc={9156B85D-A773-4D89-8652-42B34679F681}</author>
    <author>tc={E1546459-8AEC-4FEF-9544-F2C27E14F14F}</author>
    <author>tc={71454492-FB13-4F88-ACDC-211676776FD8}</author>
    <author>tc={0DE28CB2-D3D6-41E1-A604-87CCE2055AE2}</author>
    <author>tc={6DB253F4-5902-4D12-B468-EAF36FAE8289}</author>
  </authors>
  <commentList>
    <comment ref="M8" authorId="0" shapeId="0" xr:uid="{DFC03219-190E-432B-A436-899441186E65}">
      <text>
        <t>[Threaded comment]
Your version of Excel allows you to read this threaded comment; however, any edits to it will get removed if the file is opened in a newer version of Excel. Learn more: https://go.microsoft.com/fwlink/?linkid=870924
Comment:
    Change formula to &lt;=1</t>
      </text>
    </comment>
    <comment ref="M34" authorId="1" shapeId="0" xr:uid="{9156B85D-A773-4D89-8652-42B34679F681}">
      <text>
        <t>[Threaded comment]
Your version of Excel allows you to read this threaded comment; however, any edits to it will get removed if the file is opened in a newer version of Excel. Learn more: https://go.microsoft.com/fwlink/?linkid=870924
Comment:
    Change formula to &lt;=1</t>
      </text>
    </comment>
    <comment ref="M63" authorId="2" shapeId="0" xr:uid="{E1546459-8AEC-4FEF-9544-F2C27E14F14F}">
      <text>
        <t>[Threaded comment]
Your version of Excel allows you to read this threaded comment; however, any edits to it will get removed if the file is opened in a newer version of Excel. Learn more: https://go.microsoft.com/fwlink/?linkid=870924
Comment:
    Change formula to &lt;=1</t>
      </text>
    </comment>
    <comment ref="M92" authorId="3" shapeId="0" xr:uid="{71454492-FB13-4F88-ACDC-211676776FD8}">
      <text>
        <t>[Threaded comment]
Your version of Excel allows you to read this threaded comment; however, any edits to it will get removed if the file is opened in a newer version of Excel. Learn more: https://go.microsoft.com/fwlink/?linkid=870924
Comment:
    Change formula to &lt;=1</t>
      </text>
    </comment>
    <comment ref="J120" authorId="4" shapeId="0" xr:uid="{0DE28CB2-D3D6-41E1-A604-87CCE2055AE2}">
      <text>
        <t>[Threaded comment]
Your version of Excel allows you to read this threaded comment; however, any edits to it will get removed if the file is opened in a newer version of Excel. Learn more: https://go.microsoft.com/fwlink/?linkid=870924
Comment:
    &gt;2 instead of &gt;0 to filter absent barcodes</t>
      </text>
    </comment>
    <comment ref="M122" authorId="5" shapeId="0" xr:uid="{6DB253F4-5902-4D12-B468-EAF36FAE8289}">
      <text>
        <t>[Threaded comment]
Your version of Excel allows you to read this threaded comment; however, any edits to it will get removed if the file is opened in a newer version of Excel. Learn more: https://go.microsoft.com/fwlink/?linkid=870924
Comment:
    Change formula to &lt;=1</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Bronwen Laugharne</author>
  </authors>
  <commentList>
    <comment ref="D2" authorId="0" shapeId="0" xr:uid="{A13A92C2-CC9B-4747-AB1E-9C6694702D19}">
      <text>
        <r>
          <rPr>
            <b/>
            <sz val="9"/>
            <color indexed="81"/>
            <rFont val="Tahoma"/>
            <family val="2"/>
          </rPr>
          <t>Bronwen Laugharne:</t>
        </r>
        <r>
          <rPr>
            <sz val="9"/>
            <color indexed="81"/>
            <rFont val="Tahoma"/>
            <family val="2"/>
          </rPr>
          <t xml:space="preserve">
This is for pooling 96 barcodes into four groups. However the process still works the same with a samller number of barcodes (eg. one group of 24 barcodes).  </t>
        </r>
      </text>
    </comment>
    <comment ref="E5" authorId="0" shapeId="0" xr:uid="{C65503E7-11AC-4CEB-8D50-4ADA1FB6E8C2}">
      <text>
        <r>
          <rPr>
            <b/>
            <sz val="9"/>
            <color indexed="81"/>
            <rFont val="Tahoma"/>
            <family val="2"/>
          </rPr>
          <t>Bronwen Laugharne:</t>
        </r>
        <r>
          <rPr>
            <sz val="9"/>
            <color indexed="81"/>
            <rFont val="Tahoma"/>
            <family val="2"/>
          </rPr>
          <t xml:space="preserve">
Extracted from the QC run sequencing summary/middleware. </t>
        </r>
      </text>
    </comment>
    <comment ref="M5" authorId="0" shapeId="0" xr:uid="{E473797A-C1A1-4C4F-9B89-29E7B31A0C86}">
      <text>
        <r>
          <rPr>
            <b/>
            <sz val="9"/>
            <color indexed="81"/>
            <rFont val="Tahoma"/>
            <family val="2"/>
          </rPr>
          <t>Bronwen Laugharne:</t>
        </r>
        <r>
          <rPr>
            <sz val="9"/>
            <color indexed="81"/>
            <rFont val="Tahoma"/>
            <family val="2"/>
          </rPr>
          <t xml:space="preserve">
This value is based on expected recovery and can be calculated based on an average of what you usually get. It should be the same for all four groups. </t>
        </r>
      </text>
    </comment>
    <comment ref="D6" authorId="0" shapeId="0" xr:uid="{509F827D-8456-443B-B905-EB0F288DA8C3}">
      <text>
        <r>
          <rPr>
            <b/>
            <sz val="9"/>
            <color indexed="81"/>
            <rFont val="Tahoma"/>
            <family val="2"/>
          </rPr>
          <t>Bronwen Laugharne:</t>
        </r>
        <r>
          <rPr>
            <sz val="9"/>
            <color indexed="81"/>
            <rFont val="Tahoma"/>
            <family val="2"/>
          </rPr>
          <t xml:space="preserve">
Order barcodes by output and split into four groups of 24 barcodes. </t>
        </r>
      </text>
    </comment>
    <comment ref="F6" authorId="0" shapeId="0" xr:uid="{B7510A1D-083B-4E62-9C70-9327EE3CC191}">
      <text>
        <r>
          <rPr>
            <b/>
            <sz val="9"/>
            <color indexed="81"/>
            <rFont val="Tahoma"/>
            <family val="2"/>
          </rPr>
          <t>Bronwen Laugharne:</t>
        </r>
        <r>
          <rPr>
            <sz val="9"/>
            <color indexed="81"/>
            <rFont val="Tahoma"/>
            <family val="2"/>
          </rPr>
          <t xml:space="preserve">
This value is &gt;1.2, therefore, DO normalise this group</t>
        </r>
      </text>
    </comment>
    <comment ref="M6" authorId="0" shapeId="0" xr:uid="{344506E1-9692-46CF-9421-CAD37800A932}">
      <text>
        <r>
          <rPr>
            <b/>
            <sz val="9"/>
            <color indexed="81"/>
            <rFont val="Tahoma"/>
            <family val="2"/>
          </rPr>
          <t>Bronwen Laugharne:</t>
        </r>
        <r>
          <rPr>
            <sz val="9"/>
            <color indexed="81"/>
            <rFont val="Tahoma"/>
            <family val="2"/>
          </rPr>
          <t xml:space="preserve">
'expected average concentration' * 64 (the total amount of library/barcode available for pooling). </t>
        </r>
      </text>
    </comment>
    <comment ref="M9" authorId="0" shapeId="0" xr:uid="{F57E3266-88D8-4B9D-B0D7-19583340838D}">
      <text>
        <r>
          <rPr>
            <b/>
            <sz val="9"/>
            <color indexed="81"/>
            <rFont val="Tahoma"/>
            <family val="2"/>
          </rPr>
          <t>Bronwen Laugharne:</t>
        </r>
        <r>
          <rPr>
            <sz val="9"/>
            <color indexed="81"/>
            <rFont val="Tahoma"/>
            <family val="2"/>
          </rPr>
          <t xml:space="preserve">
No. flow cells = no. barcodes in the group (for 1 genome/FC). </t>
        </r>
      </text>
    </comment>
    <comment ref="M10" authorId="0" shapeId="0" xr:uid="{AD3DAAAC-4E1A-42CC-98DE-E1A86F84DDF0}">
      <text>
        <r>
          <rPr>
            <b/>
            <sz val="9"/>
            <color indexed="81"/>
            <rFont val="Tahoma"/>
            <family val="2"/>
          </rPr>
          <t>Bronwen Laugharne:</t>
        </r>
        <r>
          <rPr>
            <sz val="9"/>
            <color indexed="81"/>
            <rFont val="Tahoma"/>
            <family val="2"/>
          </rPr>
          <t xml:space="preserve">
This is the minimum total amount of library you want to load over each flow cell. We have set it at 550ng but you can change it if you want the minimum cut off to be less. </t>
        </r>
      </text>
    </comment>
    <comment ref="M17" authorId="0" shapeId="0" xr:uid="{614ED6BE-8182-412C-9578-0A55A81189AD}">
      <text>
        <r>
          <rPr>
            <b/>
            <sz val="9"/>
            <color indexed="81"/>
            <rFont val="Tahoma"/>
            <family val="2"/>
          </rPr>
          <t>Bronwen Laugharne:</t>
        </r>
        <r>
          <rPr>
            <sz val="9"/>
            <color indexed="81"/>
            <rFont val="Tahoma"/>
            <family val="2"/>
          </rPr>
          <t xml:space="preserve">
How much EB to add to pooled library to make up enough volume to load over the required number of flow cells.</t>
        </r>
      </text>
    </comment>
    <comment ref="G30" authorId="0" shapeId="0" xr:uid="{6A8AC34D-4E9D-43A6-9B3B-4CE5EED528C9}">
      <text>
        <r>
          <rPr>
            <b/>
            <sz val="9"/>
            <color indexed="81"/>
            <rFont val="Tahoma"/>
            <family val="2"/>
          </rPr>
          <t>Bronwen Laugharne:</t>
        </r>
        <r>
          <rPr>
            <sz val="9"/>
            <color indexed="81"/>
            <rFont val="Tahoma"/>
            <family val="2"/>
          </rPr>
          <t xml:space="preserve">
This value is &gt; 'Total ratio needed' (10.312 in this case), therefore DO NOT fail any libraries. Pool according to 'uL to pool' column. </t>
        </r>
      </text>
    </comment>
    <comment ref="F33" authorId="0" shapeId="0" xr:uid="{AD4E971D-8CC2-4830-81C3-6703D5F4636F}">
      <text>
        <r>
          <rPr>
            <b/>
            <sz val="9"/>
            <color indexed="81"/>
            <rFont val="Tahoma"/>
            <family val="2"/>
          </rPr>
          <t>Bronwen Laugharne:</t>
        </r>
        <r>
          <rPr>
            <sz val="9"/>
            <color indexed="81"/>
            <rFont val="Tahoma"/>
            <family val="2"/>
          </rPr>
          <t xml:space="preserve">
This value is &lt;1.2, therefore DO NOT normalise this group. Pool an equal volume of each barcode.</t>
        </r>
      </text>
    </comment>
    <comment ref="F60" authorId="0" shapeId="0" xr:uid="{8C10743C-1FEC-4994-876C-9E1F2780125B}">
      <text>
        <r>
          <rPr>
            <b/>
            <sz val="9"/>
            <color indexed="81"/>
            <rFont val="Tahoma"/>
            <family val="2"/>
          </rPr>
          <t>Bronwen Laugharne:</t>
        </r>
        <r>
          <rPr>
            <sz val="9"/>
            <color indexed="81"/>
            <rFont val="Tahoma"/>
            <family val="2"/>
          </rPr>
          <t xml:space="preserve">
This value is &lt;1.2, therefore DO NOT normalise this group. Pool an equal volume of each barcode. </t>
        </r>
      </text>
    </comment>
    <comment ref="F87" authorId="0" shapeId="0" xr:uid="{B718E74D-DED0-4E25-A567-EFC8714A2654}">
      <text>
        <r>
          <rPr>
            <b/>
            <sz val="9"/>
            <color indexed="81"/>
            <rFont val="Tahoma"/>
            <family val="2"/>
          </rPr>
          <t>Bronwen Laugharne:</t>
        </r>
        <r>
          <rPr>
            <sz val="9"/>
            <color indexed="81"/>
            <rFont val="Tahoma"/>
            <family val="2"/>
          </rPr>
          <t xml:space="preserve">
This value is &gt;1.2, therefore DO normalise this group. </t>
        </r>
      </text>
    </comment>
    <comment ref="M91" authorId="0" shapeId="0" xr:uid="{A804FAC3-FF11-48B5-847A-63E12678801A}">
      <text>
        <r>
          <rPr>
            <b/>
            <sz val="9"/>
            <color indexed="81"/>
            <rFont val="Tahoma"/>
            <family val="2"/>
          </rPr>
          <t>Bronwen Laugharne:</t>
        </r>
        <r>
          <rPr>
            <sz val="9"/>
            <color indexed="81"/>
            <rFont val="Tahoma"/>
            <family val="2"/>
          </rPr>
          <t xml:space="preserve">
Reduce this number every time you fail a barcode to match the number of barcodes in the pool. </t>
        </r>
      </text>
    </comment>
    <comment ref="F110" authorId="0" shapeId="0" xr:uid="{E5734D33-633C-4D9B-B29D-6AE6FE1C1889}">
      <text>
        <r>
          <rPr>
            <b/>
            <sz val="9"/>
            <color indexed="81"/>
            <rFont val="Tahoma"/>
            <family val="2"/>
          </rPr>
          <t>Bronwen Laugharne:</t>
        </r>
        <r>
          <rPr>
            <sz val="9"/>
            <color indexed="81"/>
            <rFont val="Tahoma"/>
            <family val="2"/>
          </rPr>
          <t xml:space="preserve">
In this example, the two lowest output barcodes fail and are excluded. </t>
        </r>
      </text>
    </comment>
    <comment ref="G111" authorId="0" shapeId="0" xr:uid="{071E2267-E9C4-4B09-A8B1-3DEA32985069}">
      <text>
        <r>
          <rPr>
            <b/>
            <sz val="9"/>
            <color indexed="81"/>
            <rFont val="Tahoma"/>
            <family val="2"/>
          </rPr>
          <t>Bronwen Laugharne:</t>
        </r>
        <r>
          <rPr>
            <sz val="9"/>
            <color indexed="81"/>
            <rFont val="Tahoma"/>
            <family val="2"/>
          </rPr>
          <t xml:space="preserve">
If this value is lower than 'Total ratio needed', the lowest output barcode fails and is excluded. Reduce 'no. flow cells to load' by one then recalculate this value. Keep failing barcodes and reducing 'no. flow cells to load' until this value is &gt; 'Total ratio needed'.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<sst xmlns="http://schemas.openxmlformats.org/spreadsheetml/2006/main" count="901" uniqueCount="282">
  <si>
    <t>Input_Plate_ID</t>
  </si>
  <si>
    <t>Input_Sample_ID</t>
  </si>
  <si>
    <t>Input_Well_ID</t>
  </si>
  <si>
    <t>Barcode_Number</t>
  </si>
  <si>
    <t>A1</t>
  </si>
  <si>
    <t>barcode01</t>
  </si>
  <si>
    <t>B1</t>
  </si>
  <si>
    <t>barcode02</t>
  </si>
  <si>
    <t>C1</t>
  </si>
  <si>
    <t>barcode03</t>
  </si>
  <si>
    <t>D1</t>
  </si>
  <si>
    <t>barcode04</t>
  </si>
  <si>
    <t>E1</t>
  </si>
  <si>
    <t>barcode05</t>
  </si>
  <si>
    <t>F1</t>
  </si>
  <si>
    <t>barcode06</t>
  </si>
  <si>
    <t>G1</t>
  </si>
  <si>
    <t>barcode07</t>
  </si>
  <si>
    <t>H1</t>
  </si>
  <si>
    <t>barcode08</t>
  </si>
  <si>
    <t>A2</t>
  </si>
  <si>
    <t>barcode09</t>
  </si>
  <si>
    <t>B2</t>
  </si>
  <si>
    <t>barcode10</t>
  </si>
  <si>
    <t>C2</t>
  </si>
  <si>
    <t>barcode11</t>
  </si>
  <si>
    <t>D2</t>
  </si>
  <si>
    <t>barcode12</t>
  </si>
  <si>
    <t>E2</t>
  </si>
  <si>
    <t>barcode13</t>
  </si>
  <si>
    <t>F2</t>
  </si>
  <si>
    <t>barcode14</t>
  </si>
  <si>
    <t>G2</t>
  </si>
  <si>
    <t>barcode15</t>
  </si>
  <si>
    <t>H2</t>
  </si>
  <si>
    <t>barcode16</t>
  </si>
  <si>
    <t>A3</t>
  </si>
  <si>
    <t>barcode17</t>
  </si>
  <si>
    <t>B3</t>
  </si>
  <si>
    <t>barcode18</t>
  </si>
  <si>
    <t>C3</t>
  </si>
  <si>
    <t>barcode19</t>
  </si>
  <si>
    <t>D3</t>
  </si>
  <si>
    <t>barcode20</t>
  </si>
  <si>
    <t>E3</t>
  </si>
  <si>
    <t>barcode21</t>
  </si>
  <si>
    <t>F3</t>
  </si>
  <si>
    <t>barcode22</t>
  </si>
  <si>
    <t>G3</t>
  </si>
  <si>
    <t>barcode23</t>
  </si>
  <si>
    <t>H3</t>
  </si>
  <si>
    <t>barcode24</t>
  </si>
  <si>
    <t>A4</t>
  </si>
  <si>
    <t>barcode25</t>
  </si>
  <si>
    <t>B4</t>
  </si>
  <si>
    <t>barcode26</t>
  </si>
  <si>
    <t>C4</t>
  </si>
  <si>
    <t>barcode27</t>
  </si>
  <si>
    <t>D4</t>
  </si>
  <si>
    <t>barcode28</t>
  </si>
  <si>
    <t>E4</t>
  </si>
  <si>
    <t>barcode29</t>
  </si>
  <si>
    <t>F4</t>
  </si>
  <si>
    <t>barcode30</t>
  </si>
  <si>
    <t>G4</t>
  </si>
  <si>
    <t>barcode31</t>
  </si>
  <si>
    <t>H4</t>
  </si>
  <si>
    <t>barcode32</t>
  </si>
  <si>
    <t>A5</t>
  </si>
  <si>
    <t>barcode33</t>
  </si>
  <si>
    <t>B5</t>
  </si>
  <si>
    <t>barcode34</t>
  </si>
  <si>
    <t>C5</t>
  </si>
  <si>
    <t>barcode35</t>
  </si>
  <si>
    <t>D5</t>
  </si>
  <si>
    <t>barcode36</t>
  </si>
  <si>
    <t>E5</t>
  </si>
  <si>
    <t>barcode37</t>
  </si>
  <si>
    <t>F5</t>
  </si>
  <si>
    <t>barcode38</t>
  </si>
  <si>
    <t>G5</t>
  </si>
  <si>
    <t>barcode39</t>
  </si>
  <si>
    <t>H5</t>
  </si>
  <si>
    <t>barcode40</t>
  </si>
  <si>
    <t>A6</t>
  </si>
  <si>
    <t>barcode41</t>
  </si>
  <si>
    <t>B6</t>
  </si>
  <si>
    <t>barcode42</t>
  </si>
  <si>
    <t>C6</t>
  </si>
  <si>
    <t>barcode43</t>
  </si>
  <si>
    <t>D6</t>
  </si>
  <si>
    <t>barcode44</t>
  </si>
  <si>
    <t>E6</t>
  </si>
  <si>
    <t>barcode45</t>
  </si>
  <si>
    <t>F6</t>
  </si>
  <si>
    <t>barcode46</t>
  </si>
  <si>
    <t>G6</t>
  </si>
  <si>
    <t>barcode47</t>
  </si>
  <si>
    <t>H6</t>
  </si>
  <si>
    <t>barcode48</t>
  </si>
  <si>
    <t>A7</t>
  </si>
  <si>
    <t>barcode49</t>
  </si>
  <si>
    <t>B7</t>
  </si>
  <si>
    <t>barcode50</t>
  </si>
  <si>
    <t>C7</t>
  </si>
  <si>
    <t>barcode51</t>
  </si>
  <si>
    <t>D7</t>
  </si>
  <si>
    <t>barcode52</t>
  </si>
  <si>
    <t>E7</t>
  </si>
  <si>
    <t>barcode53</t>
  </si>
  <si>
    <t>F7</t>
  </si>
  <si>
    <t>barcode54</t>
  </si>
  <si>
    <t>G7</t>
  </si>
  <si>
    <t>barcode55</t>
  </si>
  <si>
    <t>H7</t>
  </si>
  <si>
    <t>barcode56</t>
  </si>
  <si>
    <t>A8</t>
  </si>
  <si>
    <t>barcode57</t>
  </si>
  <si>
    <t>B8</t>
  </si>
  <si>
    <t>barcode58</t>
  </si>
  <si>
    <t>C8</t>
  </si>
  <si>
    <t>barcode59</t>
  </si>
  <si>
    <t>D8</t>
  </si>
  <si>
    <t>barcode60</t>
  </si>
  <si>
    <t>E8</t>
  </si>
  <si>
    <t>barcode61</t>
  </si>
  <si>
    <t>F8</t>
  </si>
  <si>
    <t>barcode62</t>
  </si>
  <si>
    <t>G8</t>
  </si>
  <si>
    <t>barcode63</t>
  </si>
  <si>
    <t>H8</t>
  </si>
  <si>
    <t>barcode64</t>
  </si>
  <si>
    <t>A9</t>
  </si>
  <si>
    <t>barcode65</t>
  </si>
  <si>
    <t>B9</t>
  </si>
  <si>
    <t>barcode66</t>
  </si>
  <si>
    <t>C9</t>
  </si>
  <si>
    <t>barcode67</t>
  </si>
  <si>
    <t>D9</t>
  </si>
  <si>
    <t>barcode68</t>
  </si>
  <si>
    <t>E9</t>
  </si>
  <si>
    <t>barcode69</t>
  </si>
  <si>
    <t>F9</t>
  </si>
  <si>
    <t>barcode70</t>
  </si>
  <si>
    <t>G9</t>
  </si>
  <si>
    <t>barcode71</t>
  </si>
  <si>
    <t>H9</t>
  </si>
  <si>
    <t>barcode72</t>
  </si>
  <si>
    <t>A10</t>
  </si>
  <si>
    <t>barcode73</t>
  </si>
  <si>
    <t>B10</t>
  </si>
  <si>
    <t>barcode74</t>
  </si>
  <si>
    <t>C10</t>
  </si>
  <si>
    <t>barcode75</t>
  </si>
  <si>
    <t>D10</t>
  </si>
  <si>
    <t>barcode76</t>
  </si>
  <si>
    <t>E10</t>
  </si>
  <si>
    <t>barcode77</t>
  </si>
  <si>
    <t>F10</t>
  </si>
  <si>
    <t>barcode78</t>
  </si>
  <si>
    <t>G10</t>
  </si>
  <si>
    <t>barcode79</t>
  </si>
  <si>
    <t>H10</t>
  </si>
  <si>
    <t>barcode80</t>
  </si>
  <si>
    <t>A11</t>
  </si>
  <si>
    <t>barcode81</t>
  </si>
  <si>
    <t>B11</t>
  </si>
  <si>
    <t>barcode82</t>
  </si>
  <si>
    <t>C11</t>
  </si>
  <si>
    <t>barcode83</t>
  </si>
  <si>
    <t>D11</t>
  </si>
  <si>
    <t>barcode84</t>
  </si>
  <si>
    <t>E11</t>
  </si>
  <si>
    <t>barcode85</t>
  </si>
  <si>
    <t>F11</t>
  </si>
  <si>
    <t>barcode86</t>
  </si>
  <si>
    <t>G11</t>
  </si>
  <si>
    <t>barcode87</t>
  </si>
  <si>
    <t>H11</t>
  </si>
  <si>
    <t>barcode88</t>
  </si>
  <si>
    <t>A12</t>
  </si>
  <si>
    <t>barcode89</t>
  </si>
  <si>
    <t>B12</t>
  </si>
  <si>
    <t>barcode90</t>
  </si>
  <si>
    <t>C12</t>
  </si>
  <si>
    <t>barcode91</t>
  </si>
  <si>
    <t>D12</t>
  </si>
  <si>
    <t>barcode92</t>
  </si>
  <si>
    <t>E12</t>
  </si>
  <si>
    <t>barcode93</t>
  </si>
  <si>
    <t>F12</t>
  </si>
  <si>
    <t>barcode94</t>
  </si>
  <si>
    <t>G12</t>
  </si>
  <si>
    <t>barcode95</t>
  </si>
  <si>
    <t>H12</t>
  </si>
  <si>
    <t>barcode96</t>
  </si>
  <si>
    <t>From QC flow cell Run Report:</t>
  </si>
  <si>
    <t>QC Flow Cell ID:</t>
  </si>
  <si>
    <t>Barcode</t>
  </si>
  <si>
    <t>Total bases (Mb)</t>
  </si>
  <si>
    <t>Passed bases (%)</t>
  </si>
  <si>
    <t>Passed bases (Mb)</t>
  </si>
  <si>
    <t>Rank</t>
  </si>
  <si>
    <t>Passed_bases_(Mb)</t>
  </si>
  <si>
    <t>Flow cell type:</t>
  </si>
  <si>
    <t>FLO-PRO114P</t>
  </si>
  <si>
    <t>QC Pool Concentration</t>
  </si>
  <si>
    <t>ng/µL</t>
  </si>
  <si>
    <t>Group 1</t>
  </si>
  <si>
    <t>Maximum volume per sample (μL):</t>
  </si>
  <si>
    <t>(Default to 64 µL for FLO-PRO114M and 32 µL for FLO-PRO114P)</t>
  </si>
  <si>
    <t>barcode_arrangement</t>
  </si>
  <si>
    <t>Output (QC)</t>
  </si>
  <si>
    <t>Omit sample? (Y/N)</t>
  </si>
  <si>
    <t>Output (final list)</t>
  </si>
  <si>
    <t>Lowest output</t>
  </si>
  <si>
    <t>Output Ratio</t>
  </si>
  <si>
    <t>Ratio for Pooling</t>
  </si>
  <si>
    <r>
      <t>Volume to pool (</t>
    </r>
    <r>
      <rPr>
        <b/>
        <sz val="11"/>
        <color theme="1"/>
        <rFont val="Aptos Narrow"/>
        <family val="2"/>
      </rPr>
      <t>μ</t>
    </r>
    <r>
      <rPr>
        <b/>
        <sz val="10.45"/>
        <color theme="1"/>
        <rFont val="Calibri"/>
        <family val="2"/>
      </rPr>
      <t>L)</t>
    </r>
  </si>
  <si>
    <t>Concentration (ng/µL)</t>
  </si>
  <si>
    <t>Estimated pooled (ng)</t>
  </si>
  <si>
    <t>Actual pooled (ng)</t>
  </si>
  <si>
    <t>Samples in group</t>
  </si>
  <si>
    <t>No. flow cells for group</t>
  </si>
  <si>
    <t>Number of F/c (M)</t>
  </si>
  <si>
    <t>Number of F/c (P)</t>
  </si>
  <si>
    <t xml:space="preserve">Loads per flow cell </t>
  </si>
  <si>
    <t>Minimum volume of library needed</t>
  </si>
  <si>
    <r>
      <rPr>
        <sz val="11"/>
        <color theme="1"/>
        <rFont val="Aptos Narrow"/>
        <family val="2"/>
      </rPr>
      <t>μ</t>
    </r>
    <r>
      <rPr>
        <sz val="10.45"/>
        <color theme="1"/>
        <rFont val="Calibri"/>
        <family val="2"/>
      </rPr>
      <t>L</t>
    </r>
  </si>
  <si>
    <t>(includes 5% overage)</t>
  </si>
  <si>
    <t>Mimimum additional EB</t>
  </si>
  <si>
    <t>Do not delete:</t>
  </si>
  <si>
    <t>Actual EB to add</t>
  </si>
  <si>
    <t>(Defaulted to minimum; edit if appropriate)</t>
  </si>
  <si>
    <t>f/c</t>
  </si>
  <si>
    <t>samples per f/c</t>
  </si>
  <si>
    <t>Actual volume created</t>
  </si>
  <si>
    <t>FLO-PRO114M</t>
  </si>
  <si>
    <r>
      <t>Pooled Group concentration</t>
    </r>
    <r>
      <rPr>
        <sz val="11"/>
        <color theme="1"/>
        <rFont val="Calibri"/>
        <family val="2"/>
        <scheme val="minor"/>
      </rPr>
      <t xml:space="preserve"> </t>
    </r>
  </si>
  <si>
    <t>(Aiming for at least 3.125 ng/µL)</t>
  </si>
  <si>
    <t>(Kit verified with as high as 11.25 ng/µL)</t>
  </si>
  <si>
    <t>TOTAL:</t>
  </si>
  <si>
    <t>Group 2</t>
  </si>
  <si>
    <r>
      <t>Maximum volume per sample (</t>
    </r>
    <r>
      <rPr>
        <sz val="11"/>
        <color theme="1"/>
        <rFont val="Aptos Narrow"/>
        <family val="2"/>
      </rPr>
      <t>μL)</t>
    </r>
    <r>
      <rPr>
        <sz val="11"/>
        <color theme="1"/>
        <rFont val="Calibri"/>
        <family val="2"/>
        <scheme val="minor"/>
      </rPr>
      <t>:</t>
    </r>
  </si>
  <si>
    <t>Group 3</t>
  </si>
  <si>
    <t>Group 4</t>
  </si>
  <si>
    <t>Output (final pool)</t>
  </si>
  <si>
    <t>Pass_Fail</t>
  </si>
  <si>
    <t>Pool_Group</t>
  </si>
  <si>
    <t>Volume_To_Pool</t>
  </si>
  <si>
    <t xml:space="preserve">barcode_arrangement </t>
  </si>
  <si>
    <t>Volume_to_pool_uL</t>
  </si>
  <si>
    <t>Total</t>
  </si>
  <si>
    <t>EB_to_add</t>
  </si>
  <si>
    <t>Alternatively sorted by well positions:</t>
  </si>
  <si>
    <t>A</t>
  </si>
  <si>
    <t>B</t>
  </si>
  <si>
    <t>C</t>
  </si>
  <si>
    <t>D</t>
  </si>
  <si>
    <t>E</t>
  </si>
  <si>
    <t>F</t>
  </si>
  <si>
    <t>G</t>
  </si>
  <si>
    <t>H</t>
  </si>
  <si>
    <t>Example</t>
  </si>
  <si>
    <t>Sum(Output Gb)</t>
  </si>
  <si>
    <t xml:space="preserve">uL to pool </t>
  </si>
  <si>
    <t>Expected Average Concentration (ng/uL)</t>
  </si>
  <si>
    <t>Expected Average Mass per Library (ng)</t>
  </si>
  <si>
    <t>No. flow cells to load</t>
  </si>
  <si>
    <t>Library load per flow cell (ng)</t>
  </si>
  <si>
    <t>Total library needed per pool (ng)</t>
  </si>
  <si>
    <t>Total ratio needed</t>
  </si>
  <si>
    <t>EB to add after pooling (uL)</t>
  </si>
  <si>
    <t>NA</t>
  </si>
  <si>
    <t>Library load per flow cell</t>
  </si>
  <si>
    <t>Total ratio needed for amount of library</t>
  </si>
  <si>
    <t>FAIL</t>
  </si>
  <si>
    <t>barcode_arrangement (grouped)</t>
  </si>
  <si>
    <t>group_1</t>
  </si>
  <si>
    <t>group_2</t>
  </si>
  <si>
    <t>group_3</t>
  </si>
  <si>
    <t>group_4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</si>
</sst>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0">
    <font>
      <sz val="11"/>
      <color theme="1"/>
      <name val="Calibri"/>
      <family val="2"/>
      <scheme val="minor"/>
    </font>
    <font>
      <b/>
      <sz val="11"/>
      <color theme="1"/>
      <name val="Calibri"/>
      <family val="2"/>
      <scheme val="minor"/>
    </font>
    <font>
      <sz val="11"/>
      <name val="Calibri"/>
      <family val="2"/>
      <scheme val="minor"/>
    </font>
    <font>
      <sz val="11"/>
      <color theme="1"/>
      <name val="Calibri"/>
      <family val="2"/>
      <scheme val="minor"/>
    </font>
    <font>
      <sz val="9"/>
      <color indexed="81"/>
      <name val="Tahoma"/>
      <family val="2"/>
    </font>
    <font>
      <b/>
      <sz val="9"/>
      <color indexed="81"/>
      <name val="Tahoma"/>
      <family val="2"/>
    </font>
    <font>
      <sz val="8"/>
      <name val="Calibri"/>
      <family val="2"/>
      <scheme val="minor"/>
    </font>
    <font>
      <b/>
      <sz val="11"/>
      <color rgb="FFFF0000"/>
      <name val="Calibri"/>
      <family val="2"/>
      <scheme val="minor"/>
    </font>
    <font>
      <sz val="11"/>
      <color rgb="FFFF0000"/>
      <name val="Calibri"/>
      <family val="2"/>
      <scheme val="minor"/>
    </font>
    <font>
      <sz val="11"/>
      <color theme="1"/>
      <name val="Calibri"/>
      <family val="2"/>
    </font>
    <font>
      <sz val="11"/>
      <color theme="1"/>
      <name val="Aptos Narrow"/>
      <family val="2"/>
    </font>
    <font>
      <sz val="10.45"/>
      <color theme="1"/>
      <name val="Calibri"/>
      <family val="2"/>
    </font>
    <font>
      <b/>
      <sz val="11"/>
      <color theme="1"/>
      <name val="Aptos Narrow"/>
      <family val="2"/>
    </font>
    <font>
      <b/>
      <sz val="10.45"/>
      <color theme="1"/>
      <name val="Calibri"/>
      <family val="2"/>
    </font>
    <font>
      <sz val="14"/>
      <color theme="1"/>
      <name val="Calibri"/>
      <family val="2"/>
      <scheme val="minor"/>
    </font>
    <font>
      <b/>
      <sz val="14"/>
      <color theme="1"/>
      <name val="Calibri"/>
      <family val="2"/>
      <scheme val="minor"/>
    </font>
    <font>
      <b/>
      <sz val="18"/>
      <color theme="1"/>
      <name val="Calibri"/>
      <family val="2"/>
      <scheme val="minor"/>
    </font>
    <font>
      <sz val="11"/>
      <color rgb="FF000000"/>
      <name val="Calibri"/>
      <family val="2"/>
      <scheme val="minor"/>
    </font>
    <font>
      <sz val="11"/>
      <color rgb="FF242424"/>
      <name val="Aptos Narrow"/>
      <family val="2"/>
    </font>
    <font>
      <sz val="11"/>
      <color rgb="FF000000"/>
      <name val="Calibri"/>
      <family val="2"/>
    </font>
  </fonts>
  <fills count="9">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theme="2"/>
        <bgColor indexed="64"/>
      </patternFill>
    </fill>
    <fill>
      <patternFill patternType="solid">
        <fgColor theme="8" tint="0.79998168889431442"/>
        <bgColor indexed="64"/>
      </patternFill>
    </fill>
    <fill>
      <patternFill patternType="solid">
        <fgColor theme="1" tint="0.499984740745262"/>
        <bgColor indexed="64"/>
      </patternFill>
    </fill>
    <fill>
      <patternFill patternType="solid">
        <fgColor theme="5" tint="0.7999816888943144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s>
  <cellStyleXfs count="2">
    <xf numFmtId="0" fontId="0" fillId="0" borderId="0"/>
    <xf numFmtId="9" fontId="3" fillId="0" borderId="0" applyFont="0" applyFill="0" applyBorder="0" applyAlignment="0" applyProtection="0"/>
  </cellStyleXfs>
  <cellXfs count="162">
    <xf numFmtId="0" fontId="0" fillId="0" borderId="0" xfId="0"/>
    <xf numFmtId="0" fontId="1" fillId="0" borderId="0" xfId="0" applyFont="1"/>
    <xf numFmtId="0" fontId="0" fillId="0" borderId="1" xfId="0" applyBorder="1"/>
    <xf numFmtId="0" fontId="1" fillId="0" borderId="1" xfId="0" applyFont="1" applyBorder="1"/>
    <xf numFmtId="0" fontId="2" fillId="2" borderId="0" xfId="0" applyFont="1" applyFill="1"/>
    <xf numFmtId="0" fontId="0" fillId="2" borderId="0" xfId="0" applyFill="1"/>
    <xf numFmtId="0" fontId="0" fillId="3" borderId="0" xfId="0" applyFill="1"/>
    <xf numFmtId="2" fontId="0" fillId="0" borderId="1" xfId="0" applyNumberFormat="1" applyBorder="1"/>
    <xf numFmtId="2" fontId="0" fillId="0" borderId="0" xfId="0" applyNumberFormat="1"/>
    <xf numFmtId="0" fontId="0" fillId="0" borderId="0" xfId="0" applyAlignment="1">
      <alignment horizontal="center"/>
    </xf>
    <xf numFmtId="0" fontId="0" fillId="0" borderId="11"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1" fillId="5" borderId="17" xfId="0" applyFont="1" applyFill="1" applyBorder="1" applyAlignment="1">
      <alignment horizontal="center"/>
    </xf>
    <xf numFmtId="0" fontId="1" fillId="5" borderId="16" xfId="0" applyFont="1" applyFill="1" applyBorder="1" applyAlignment="1">
      <alignment horizontal="center"/>
    </xf>
    <xf numFmtId="0" fontId="0" fillId="5" borderId="15" xfId="0" applyFill="1" applyBorder="1" applyAlignment="1">
      <alignment horizontal="center"/>
    </xf>
    <xf numFmtId="0" fontId="1" fillId="5" borderId="18" xfId="0" applyFont="1" applyFill="1" applyBorder="1" applyAlignment="1">
      <alignment horizontal="center"/>
    </xf>
    <xf numFmtId="0" fontId="1" fillId="5" borderId="19" xfId="0" applyFont="1" applyFill="1" applyBorder="1" applyAlignment="1">
      <alignment horizontal="center"/>
    </xf>
    <xf numFmtId="0" fontId="0" fillId="0" borderId="0" xfId="0" applyProtection="1">
      <protection hidden="1"/>
    </xf>
    <xf numFmtId="0" fontId="1" fillId="0" borderId="20" xfId="0" applyFont="1" applyBorder="1" applyProtection="1">
      <protection hidden="1"/>
    </xf>
    <xf numFmtId="0" fontId="0" fillId="6" borderId="16" xfId="0" applyFill="1" applyBorder="1" applyProtection="1">
      <protection locked="0" hidden="1"/>
    </xf>
    <xf numFmtId="0" fontId="1" fillId="0" borderId="17" xfId="0" applyFont="1" applyBorder="1" applyProtection="1">
      <protection hidden="1"/>
    </xf>
    <xf numFmtId="0" fontId="1" fillId="0" borderId="16" xfId="0" applyFont="1" applyBorder="1" applyProtection="1">
      <protection hidden="1"/>
    </xf>
    <xf numFmtId="0" fontId="1" fillId="0" borderId="0" xfId="0" applyFont="1" applyProtection="1">
      <protection hidden="1"/>
    </xf>
    <xf numFmtId="0" fontId="0" fillId="6" borderId="10" xfId="0" applyFill="1" applyBorder="1" applyProtection="1">
      <protection locked="0" hidden="1"/>
    </xf>
    <xf numFmtId="0" fontId="0" fillId="0" borderId="11" xfId="0" applyBorder="1" applyProtection="1">
      <protection hidden="1"/>
    </xf>
    <xf numFmtId="0" fontId="0" fillId="6" borderId="12" xfId="0" applyFill="1" applyBorder="1" applyProtection="1">
      <protection locked="0" hidden="1"/>
    </xf>
    <xf numFmtId="0" fontId="0" fillId="0" borderId="13" xfId="0" applyBorder="1" applyProtection="1">
      <protection hidden="1"/>
    </xf>
    <xf numFmtId="0" fontId="0" fillId="0" borderId="14" xfId="0" applyBorder="1" applyProtection="1">
      <protection hidden="1"/>
    </xf>
    <xf numFmtId="0" fontId="1" fillId="0" borderId="16" xfId="0" applyFont="1" applyBorder="1" applyAlignment="1" applyProtection="1">
      <alignment horizontal="center"/>
      <protection hidden="1"/>
    </xf>
    <xf numFmtId="0" fontId="1" fillId="0" borderId="10" xfId="0" applyFont="1" applyBorder="1" applyAlignment="1" applyProtection="1">
      <alignment horizontal="center"/>
      <protection hidden="1"/>
    </xf>
    <xf numFmtId="0" fontId="1" fillId="0" borderId="0" xfId="0" applyFont="1" applyAlignment="1" applyProtection="1">
      <alignment horizontal="center"/>
      <protection hidden="1"/>
    </xf>
    <xf numFmtId="0" fontId="1" fillId="6" borderId="21" xfId="0" applyFont="1" applyFill="1" applyBorder="1" applyAlignment="1" applyProtection="1">
      <alignment horizontal="center"/>
      <protection locked="0" hidden="1"/>
    </xf>
    <xf numFmtId="0" fontId="1" fillId="0" borderId="0" xfId="0" applyFont="1" applyAlignment="1" applyProtection="1">
      <alignment horizontal="center" wrapText="1"/>
      <protection hidden="1"/>
    </xf>
    <xf numFmtId="0" fontId="0" fillId="7" borderId="10" xfId="0" applyFill="1" applyBorder="1" applyAlignment="1" applyProtection="1">
      <alignment horizontal="right"/>
      <protection hidden="1"/>
    </xf>
    <xf numFmtId="0" fontId="0" fillId="7" borderId="0" xfId="0" applyFill="1" applyAlignment="1" applyProtection="1">
      <alignment horizontal="right"/>
      <protection hidden="1"/>
    </xf>
    <xf numFmtId="0" fontId="1" fillId="7" borderId="11" xfId="0" applyFont="1" applyFill="1" applyBorder="1" applyAlignment="1" applyProtection="1">
      <alignment horizontal="center"/>
      <protection hidden="1"/>
    </xf>
    <xf numFmtId="0" fontId="1" fillId="0" borderId="12" xfId="0" applyFont="1" applyBorder="1" applyAlignment="1" applyProtection="1">
      <alignment horizontal="center"/>
      <protection hidden="1"/>
    </xf>
    <xf numFmtId="0" fontId="1" fillId="0" borderId="13" xfId="0" applyFont="1" applyBorder="1" applyAlignment="1" applyProtection="1">
      <alignment horizontal="center"/>
      <protection hidden="1"/>
    </xf>
    <xf numFmtId="0" fontId="1" fillId="0" borderId="13" xfId="0" applyFont="1" applyBorder="1" applyAlignment="1" applyProtection="1">
      <alignment horizontal="center" wrapText="1"/>
      <protection hidden="1"/>
    </xf>
    <xf numFmtId="0" fontId="1" fillId="6" borderId="26" xfId="0" applyFont="1" applyFill="1" applyBorder="1" applyAlignment="1" applyProtection="1">
      <alignment horizontal="center"/>
      <protection locked="0" hidden="1"/>
    </xf>
    <xf numFmtId="0" fontId="1" fillId="6" borderId="23" xfId="0" applyFont="1" applyFill="1" applyBorder="1" applyProtection="1">
      <protection locked="0" hidden="1"/>
    </xf>
    <xf numFmtId="0" fontId="1" fillId="6" borderId="14" xfId="0" applyFont="1" applyFill="1" applyBorder="1" applyAlignment="1" applyProtection="1">
      <alignment horizontal="center"/>
      <protection locked="0" hidden="1"/>
    </xf>
    <xf numFmtId="0" fontId="1" fillId="0" borderId="29" xfId="0" applyFont="1" applyBorder="1" applyAlignment="1" applyProtection="1">
      <alignment horizontal="center"/>
      <protection hidden="1"/>
    </xf>
    <xf numFmtId="0" fontId="1" fillId="0" borderId="31" xfId="0" applyFont="1" applyBorder="1" applyAlignment="1" applyProtection="1">
      <alignment horizontal="center"/>
      <protection hidden="1"/>
    </xf>
    <xf numFmtId="0" fontId="1" fillId="0" borderId="25" xfId="0" applyFont="1" applyBorder="1" applyAlignment="1" applyProtection="1">
      <alignment horizontal="center" wrapText="1"/>
      <protection hidden="1"/>
    </xf>
    <xf numFmtId="0" fontId="1" fillId="0" borderId="22" xfId="0" applyFont="1" applyBorder="1" applyAlignment="1" applyProtection="1">
      <alignment horizontal="center" wrapText="1"/>
      <protection hidden="1"/>
    </xf>
    <xf numFmtId="0" fontId="1" fillId="0" borderId="28" xfId="0" applyFont="1" applyBorder="1" applyAlignment="1" applyProtection="1">
      <alignment horizontal="center"/>
      <protection hidden="1"/>
    </xf>
    <xf numFmtId="0" fontId="19" fillId="6" borderId="25" xfId="0" applyFont="1" applyFill="1" applyBorder="1" applyProtection="1">
      <protection locked="0" hidden="1"/>
    </xf>
    <xf numFmtId="0" fontId="19" fillId="6" borderId="33" xfId="0" applyFont="1" applyFill="1" applyBorder="1" applyProtection="1">
      <protection locked="0" hidden="1"/>
    </xf>
    <xf numFmtId="0" fontId="19" fillId="6" borderId="9" xfId="0" applyFont="1" applyFill="1" applyBorder="1" applyProtection="1">
      <protection locked="0" hidden="1"/>
    </xf>
    <xf numFmtId="165" fontId="0" fillId="0" borderId="30" xfId="1" applyNumberFormat="1" applyFont="1" applyFill="1" applyBorder="1" applyProtection="1">
      <protection hidden="1"/>
    </xf>
    <xf numFmtId="0" fontId="0" fillId="0" borderId="3" xfId="1" applyNumberFormat="1" applyFont="1" applyFill="1" applyBorder="1" applyProtection="1">
      <protection hidden="1"/>
    </xf>
    <xf numFmtId="164" fontId="0" fillId="0" borderId="22" xfId="0" applyNumberFormat="1" applyBorder="1" applyProtection="1">
      <protection hidden="1"/>
    </xf>
    <xf numFmtId="164" fontId="0" fillId="0" borderId="35" xfId="0" applyNumberFormat="1" applyBorder="1" applyProtection="1">
      <protection hidden="1"/>
    </xf>
    <xf numFmtId="164" fontId="0" fillId="0" borderId="0" xfId="0" applyNumberFormat="1" applyProtection="1">
      <protection hidden="1"/>
    </xf>
    <xf numFmtId="0" fontId="0" fillId="0" borderId="25" xfId="0" applyBorder="1" applyAlignment="1" applyProtection="1">
      <alignment horizontal="center"/>
      <protection hidden="1"/>
    </xf>
    <xf numFmtId="0" fontId="0" fillId="0" borderId="22" xfId="0" applyBorder="1" applyAlignment="1" applyProtection="1">
      <alignment horizontal="center"/>
      <protection hidden="1"/>
    </xf>
    <xf numFmtId="164" fontId="0" fillId="0" borderId="22" xfId="0" applyNumberFormat="1" applyBorder="1" applyAlignment="1" applyProtection="1">
      <alignment horizontal="center"/>
      <protection hidden="1"/>
    </xf>
    <xf numFmtId="0" fontId="0" fillId="0" borderId="27" xfId="0" applyBorder="1" applyAlignment="1" applyProtection="1">
      <alignment horizontal="center"/>
      <protection hidden="1"/>
    </xf>
    <xf numFmtId="0" fontId="19" fillId="6" borderId="30" xfId="0" applyFont="1" applyFill="1" applyBorder="1" applyProtection="1">
      <protection locked="0" hidden="1"/>
    </xf>
    <xf numFmtId="0" fontId="19" fillId="6" borderId="3" xfId="0" applyFont="1" applyFill="1" applyBorder="1" applyProtection="1">
      <protection locked="0" hidden="1"/>
    </xf>
    <xf numFmtId="0" fontId="19" fillId="6" borderId="11" xfId="0" applyFont="1" applyFill="1" applyBorder="1" applyProtection="1">
      <protection locked="0" hidden="1"/>
    </xf>
    <xf numFmtId="164" fontId="0" fillId="0" borderId="2" xfId="0" applyNumberFormat="1" applyBorder="1" applyProtection="1">
      <protection hidden="1"/>
    </xf>
    <xf numFmtId="164" fontId="0" fillId="0" borderId="27" xfId="0" applyNumberFormat="1" applyBorder="1" applyProtection="1">
      <protection hidden="1"/>
    </xf>
    <xf numFmtId="0" fontId="0" fillId="0" borderId="30" xfId="0" applyBorder="1" applyAlignment="1" applyProtection="1">
      <alignment horizontal="center"/>
      <protection hidden="1"/>
    </xf>
    <xf numFmtId="0" fontId="0" fillId="0" borderId="2" xfId="0" applyBorder="1" applyAlignment="1" applyProtection="1">
      <alignment horizontal="center"/>
      <protection hidden="1"/>
    </xf>
    <xf numFmtId="164" fontId="0" fillId="0" borderId="2" xfId="0" applyNumberFormat="1" applyBorder="1" applyAlignment="1" applyProtection="1">
      <alignment horizontal="center"/>
      <protection hidden="1"/>
    </xf>
    <xf numFmtId="0" fontId="0" fillId="6" borderId="30" xfId="0" applyFill="1" applyBorder="1" applyProtection="1">
      <protection locked="0" hidden="1"/>
    </xf>
    <xf numFmtId="0" fontId="0" fillId="6" borderId="3" xfId="0" applyFill="1" applyBorder="1" applyProtection="1">
      <protection locked="0" hidden="1"/>
    </xf>
    <xf numFmtId="0" fontId="0" fillId="6" borderId="11" xfId="0" applyFill="1" applyBorder="1" applyProtection="1">
      <protection locked="0" hidden="1"/>
    </xf>
    <xf numFmtId="0" fontId="0" fillId="6" borderId="26" xfId="0" applyFill="1" applyBorder="1" applyProtection="1">
      <protection locked="0" hidden="1"/>
    </xf>
    <xf numFmtId="0" fontId="0" fillId="6" borderId="34" xfId="0" applyFill="1" applyBorder="1" applyProtection="1">
      <protection locked="0" hidden="1"/>
    </xf>
    <xf numFmtId="0" fontId="0" fillId="6" borderId="14" xfId="0" applyFill="1" applyBorder="1" applyProtection="1">
      <protection locked="0" hidden="1"/>
    </xf>
    <xf numFmtId="165" fontId="0" fillId="0" borderId="26" xfId="1" applyNumberFormat="1" applyFont="1" applyFill="1" applyBorder="1" applyProtection="1">
      <protection hidden="1"/>
    </xf>
    <xf numFmtId="0" fontId="0" fillId="0" borderId="34" xfId="1" applyNumberFormat="1" applyFont="1" applyFill="1" applyBorder="1" applyProtection="1">
      <protection hidden="1"/>
    </xf>
    <xf numFmtId="164" fontId="0" fillId="0" borderId="23" xfId="0" applyNumberFormat="1" applyBorder="1" applyProtection="1">
      <protection hidden="1"/>
    </xf>
    <xf numFmtId="164" fontId="0" fillId="0" borderId="24" xfId="0" applyNumberFormat="1" applyBorder="1" applyProtection="1">
      <protection hidden="1"/>
    </xf>
    <xf numFmtId="0" fontId="0" fillId="0" borderId="26" xfId="0" applyBorder="1" applyAlignment="1" applyProtection="1">
      <alignment horizontal="center"/>
      <protection hidden="1"/>
    </xf>
    <xf numFmtId="0" fontId="0" fillId="0" borderId="23" xfId="0" applyBorder="1" applyAlignment="1" applyProtection="1">
      <alignment horizontal="center"/>
      <protection hidden="1"/>
    </xf>
    <xf numFmtId="164" fontId="0" fillId="0" borderId="23" xfId="0" applyNumberFormat="1" applyBorder="1" applyAlignment="1" applyProtection="1">
      <alignment horizontal="center"/>
      <protection hidden="1"/>
    </xf>
    <xf numFmtId="0" fontId="0" fillId="0" borderId="24" xfId="0" applyBorder="1" applyAlignment="1" applyProtection="1">
      <alignment horizontal="center"/>
      <protection hidden="1"/>
    </xf>
    <xf numFmtId="0" fontId="0" fillId="0" borderId="32" xfId="0" applyBorder="1" applyAlignment="1" applyProtection="1">
      <alignment horizontal="center"/>
      <protection hidden="1"/>
    </xf>
    <xf numFmtId="0" fontId="15" fillId="0" borderId="0" xfId="0" applyFont="1" applyAlignment="1" applyProtection="1">
      <alignment horizontal="right"/>
      <protection hidden="1"/>
    </xf>
    <xf numFmtId="0" fontId="14" fillId="6" borderId="0" xfId="0" applyFont="1" applyFill="1" applyAlignment="1" applyProtection="1">
      <alignment horizontal="center"/>
      <protection locked="0" hidden="1"/>
    </xf>
    <xf numFmtId="0" fontId="14" fillId="0" borderId="0" xfId="0" applyFont="1" applyAlignment="1" applyProtection="1">
      <alignment horizontal="right"/>
      <protection hidden="1"/>
    </xf>
    <xf numFmtId="0" fontId="14" fillId="0" borderId="0" xfId="0" applyFont="1" applyAlignment="1" applyProtection="1">
      <alignment horizontal="center"/>
      <protection hidden="1"/>
    </xf>
    <xf numFmtId="0" fontId="0" fillId="0" borderId="0" xfId="0" applyAlignment="1" applyProtection="1">
      <alignment horizontal="right"/>
      <protection hidden="1"/>
    </xf>
    <xf numFmtId="0" fontId="0" fillId="6" borderId="0" xfId="0" applyFill="1" applyAlignment="1" applyProtection="1">
      <alignment horizontal="right"/>
      <protection locked="0" hidden="1"/>
    </xf>
    <xf numFmtId="0" fontId="7" fillId="7" borderId="0" xfId="0" applyFont="1" applyFill="1" applyProtection="1">
      <protection hidden="1"/>
    </xf>
    <xf numFmtId="164" fontId="0" fillId="7" borderId="0" xfId="0" applyNumberFormat="1" applyFill="1" applyProtection="1">
      <protection hidden="1"/>
    </xf>
    <xf numFmtId="0" fontId="0" fillId="7" borderId="0" xfId="0" applyFill="1" applyProtection="1">
      <protection hidden="1"/>
    </xf>
    <xf numFmtId="0" fontId="7" fillId="0" borderId="0" xfId="0" applyFont="1" applyProtection="1">
      <protection hidden="1"/>
    </xf>
    <xf numFmtId="0" fontId="15" fillId="0" borderId="0" xfId="0" applyFont="1" applyProtection="1">
      <protection hidden="1"/>
    </xf>
    <xf numFmtId="0" fontId="18" fillId="0" borderId="0" xfId="0" applyFont="1" applyProtection="1">
      <protection hidden="1"/>
    </xf>
    <xf numFmtId="164" fontId="0" fillId="0" borderId="0" xfId="0" applyNumberFormat="1" applyProtection="1">
      <protection locked="0" hidden="1"/>
    </xf>
    <xf numFmtId="164" fontId="17" fillId="0" borderId="0" xfId="0" applyNumberFormat="1" applyFont="1" applyAlignment="1" applyProtection="1">
      <alignment horizontal="right"/>
      <protection locked="0" hidden="1"/>
    </xf>
    <xf numFmtId="164" fontId="0" fillId="6" borderId="0" xfId="0" applyNumberFormat="1" applyFill="1" applyAlignment="1" applyProtection="1">
      <alignment horizontal="center"/>
      <protection locked="0" hidden="1"/>
    </xf>
    <xf numFmtId="0" fontId="1" fillId="0" borderId="1" xfId="0" applyFont="1" applyBorder="1" applyAlignment="1" applyProtection="1">
      <alignment horizontal="center"/>
      <protection hidden="1"/>
    </xf>
    <xf numFmtId="164" fontId="1" fillId="0" borderId="1" xfId="0" applyNumberFormat="1" applyFont="1" applyBorder="1" applyAlignment="1" applyProtection="1">
      <alignment horizontal="center"/>
      <protection hidden="1"/>
    </xf>
    <xf numFmtId="0" fontId="0" fillId="0" borderId="1" xfId="0" applyBorder="1" applyAlignment="1" applyProtection="1">
      <alignment horizontal="center"/>
      <protection hidden="1"/>
    </xf>
    <xf numFmtId="164" fontId="0" fillId="0" borderId="1" xfId="0" applyNumberFormat="1" applyBorder="1" applyAlignment="1" applyProtection="1">
      <alignment horizontal="center"/>
      <protection locked="0" hidden="1"/>
    </xf>
    <xf numFmtId="164" fontId="0" fillId="6" borderId="1" xfId="0" applyNumberFormat="1" applyFill="1" applyBorder="1" applyAlignment="1" applyProtection="1">
      <alignment horizontal="center"/>
      <protection locked="0" hidden="1"/>
    </xf>
    <xf numFmtId="164" fontId="0" fillId="0" borderId="1" xfId="0" applyNumberFormat="1" applyBorder="1" applyAlignment="1" applyProtection="1">
      <alignment horizontal="center"/>
      <protection hidden="1"/>
    </xf>
    <xf numFmtId="2" fontId="0" fillId="0" borderId="1" xfId="0" applyNumberFormat="1" applyBorder="1" applyAlignment="1" applyProtection="1">
      <alignment horizontal="center"/>
      <protection hidden="1"/>
    </xf>
    <xf numFmtId="0" fontId="2" fillId="0" borderId="0" xfId="0" applyFont="1" applyAlignment="1" applyProtection="1">
      <alignment horizontal="right"/>
      <protection hidden="1"/>
    </xf>
    <xf numFmtId="0" fontId="2" fillId="6" borderId="0" xfId="0" applyFont="1" applyFill="1" applyProtection="1">
      <protection locked="0" hidden="1"/>
    </xf>
    <xf numFmtId="0" fontId="2" fillId="0" borderId="0" xfId="0" applyFont="1" applyProtection="1">
      <protection hidden="1"/>
    </xf>
    <xf numFmtId="1" fontId="0" fillId="0" borderId="0" xfId="0" applyNumberFormat="1" applyProtection="1">
      <protection hidden="1"/>
    </xf>
    <xf numFmtId="0" fontId="9" fillId="0" borderId="0" xfId="0" applyFont="1" applyProtection="1">
      <protection hidden="1"/>
    </xf>
    <xf numFmtId="0" fontId="8" fillId="0" borderId="0" xfId="0" applyFont="1" applyProtection="1">
      <protection hidden="1"/>
    </xf>
    <xf numFmtId="1" fontId="0" fillId="6" borderId="0" xfId="0" applyNumberFormat="1" applyFill="1" applyProtection="1">
      <protection locked="0" hidden="1"/>
    </xf>
    <xf numFmtId="1" fontId="0" fillId="0" borderId="0" xfId="0" applyNumberFormat="1" applyProtection="1">
      <protection locked="0" hidden="1"/>
    </xf>
    <xf numFmtId="2" fontId="0" fillId="0" borderId="0" xfId="0" applyNumberFormat="1" applyProtection="1">
      <protection hidden="1"/>
    </xf>
    <xf numFmtId="0" fontId="0" fillId="0" borderId="0" xfId="0" applyAlignment="1" applyProtection="1">
      <alignment horizontal="left"/>
      <protection hidden="1"/>
    </xf>
    <xf numFmtId="0" fontId="8" fillId="0" borderId="0" xfId="0" applyFont="1" applyAlignment="1" applyProtection="1">
      <alignment horizontal="right"/>
      <protection hidden="1"/>
    </xf>
    <xf numFmtId="0" fontId="8" fillId="0" borderId="0" xfId="0" applyFont="1" applyAlignment="1" applyProtection="1">
      <alignment horizontal="center"/>
      <protection hidden="1"/>
    </xf>
    <xf numFmtId="164" fontId="0" fillId="0" borderId="0" xfId="0" applyNumberFormat="1" applyAlignment="1" applyProtection="1">
      <alignment horizontal="right"/>
      <protection locked="0" hidden="1"/>
    </xf>
    <xf numFmtId="0" fontId="1" fillId="0" borderId="0" xfId="0" applyFont="1" applyAlignment="1" applyProtection="1">
      <alignment horizontal="right"/>
      <protection hidden="1"/>
    </xf>
    <xf numFmtId="164" fontId="1" fillId="0" borderId="0" xfId="0" applyNumberFormat="1" applyFont="1" applyAlignment="1" applyProtection="1">
      <alignment horizontal="center"/>
      <protection hidden="1"/>
    </xf>
    <xf numFmtId="164" fontId="0" fillId="0" borderId="0" xfId="0" applyNumberFormat="1" applyAlignment="1" applyProtection="1">
      <alignment horizontal="center"/>
      <protection hidden="1"/>
    </xf>
    <xf numFmtId="164" fontId="1" fillId="0" borderId="0" xfId="0" applyNumberFormat="1" applyFont="1" applyProtection="1">
      <protection hidden="1"/>
    </xf>
    <xf numFmtId="2" fontId="0" fillId="0" borderId="0" xfId="0" applyNumberFormat="1" applyProtection="1">
      <protection locked="0" hidden="1"/>
    </xf>
    <xf numFmtId="0" fontId="1" fillId="0" borderId="12" xfId="0" applyFont="1" applyBorder="1" applyProtection="1">
      <protection hidden="1"/>
    </xf>
    <xf numFmtId="0" fontId="1" fillId="0" borderId="13" xfId="0" applyFont="1" applyBorder="1" applyProtection="1">
      <protection hidden="1"/>
    </xf>
    <xf numFmtId="0" fontId="1" fillId="0" borderId="14" xfId="0" applyFont="1" applyBorder="1" applyProtection="1">
      <protection hidden="1"/>
    </xf>
    <xf numFmtId="0" fontId="0" fillId="0" borderId="7" xfId="0" applyBorder="1" applyProtection="1">
      <protection hidden="1"/>
    </xf>
    <xf numFmtId="164" fontId="0" fillId="0" borderId="11" xfId="0" applyNumberFormat="1" applyBorder="1" applyAlignment="1" applyProtection="1">
      <alignment horizontal="left"/>
      <protection hidden="1"/>
    </xf>
    <xf numFmtId="0" fontId="0" fillId="0" borderId="10" xfId="0" applyBorder="1" applyProtection="1">
      <protection hidden="1"/>
    </xf>
    <xf numFmtId="0" fontId="0" fillId="0" borderId="11" xfId="0" applyBorder="1" applyAlignment="1" applyProtection="1">
      <alignment horizontal="left"/>
      <protection hidden="1"/>
    </xf>
    <xf numFmtId="0" fontId="1" fillId="0" borderId="7" xfId="0" applyFont="1" applyBorder="1" applyProtection="1">
      <protection hidden="1"/>
    </xf>
    <xf numFmtId="0" fontId="1" fillId="0" borderId="8" xfId="0" applyFont="1" applyBorder="1" applyProtection="1">
      <protection hidden="1"/>
    </xf>
    <xf numFmtId="164" fontId="0" fillId="0" borderId="9" xfId="0" applyNumberFormat="1" applyBorder="1" applyAlignment="1" applyProtection="1">
      <alignment horizontal="left"/>
      <protection hidden="1"/>
    </xf>
    <xf numFmtId="164" fontId="0" fillId="0" borderId="14" xfId="0" applyNumberFormat="1" applyBorder="1" applyAlignment="1" applyProtection="1">
      <alignment horizontal="left"/>
      <protection hidden="1"/>
    </xf>
    <xf numFmtId="0" fontId="16" fillId="8" borderId="0" xfId="0" applyFont="1" applyFill="1" applyProtection="1">
      <protection hidden="1"/>
    </xf>
    <xf numFmtId="0" fontId="0" fillId="8" borderId="0" xfId="0" applyFill="1" applyProtection="1">
      <protection hidden="1"/>
    </xf>
    <xf numFmtId="0" fontId="1" fillId="8" borderId="12" xfId="0" applyFont="1" applyFill="1" applyBorder="1" applyProtection="1">
      <protection hidden="1"/>
    </xf>
    <xf numFmtId="0" fontId="1" fillId="8" borderId="13" xfId="0" applyFont="1" applyFill="1" applyBorder="1" applyProtection="1">
      <protection hidden="1"/>
    </xf>
    <xf numFmtId="0" fontId="1" fillId="8" borderId="14" xfId="0" applyFont="1" applyFill="1" applyBorder="1" applyProtection="1">
      <protection hidden="1"/>
    </xf>
    <xf numFmtId="0" fontId="0" fillId="8" borderId="10" xfId="0" applyFill="1" applyBorder="1" applyProtection="1">
      <protection hidden="1"/>
    </xf>
    <xf numFmtId="164" fontId="0" fillId="8" borderId="11" xfId="0" applyNumberFormat="1" applyFill="1" applyBorder="1" applyAlignment="1" applyProtection="1">
      <alignment horizontal="left"/>
      <protection hidden="1"/>
    </xf>
    <xf numFmtId="0" fontId="0" fillId="8" borderId="11" xfId="0" applyFill="1" applyBorder="1" applyAlignment="1" applyProtection="1">
      <alignment horizontal="left"/>
      <protection hidden="1"/>
    </xf>
    <xf numFmtId="0" fontId="1" fillId="8" borderId="7" xfId="0" applyFont="1" applyFill="1" applyBorder="1" applyProtection="1">
      <protection hidden="1"/>
    </xf>
    <xf numFmtId="0" fontId="1" fillId="8" borderId="8" xfId="0" applyFont="1" applyFill="1" applyBorder="1" applyProtection="1">
      <protection hidden="1"/>
    </xf>
    <xf numFmtId="164" fontId="0" fillId="8" borderId="9" xfId="0" applyNumberFormat="1" applyFill="1" applyBorder="1" applyAlignment="1" applyProtection="1">
      <alignment horizontal="left"/>
      <protection hidden="1"/>
    </xf>
    <xf numFmtId="164" fontId="0" fillId="8" borderId="14" xfId="0" applyNumberFormat="1" applyFill="1" applyBorder="1" applyAlignment="1" applyProtection="1">
      <alignment horizontal="left"/>
      <protection hidden="1"/>
    </xf>
    <xf numFmtId="0" fontId="0" fillId="0" borderId="0" xfId="0" applyAlignment="1" applyProtection="1">
      <alignment horizontal="center" wrapText="1"/>
      <protection hidden="1"/>
    </xf>
    <xf numFmtId="0" fontId="0" fillId="0" borderId="0" xfId="0" applyAlignment="1">
      <alignment horizontal="center" wrapText="1"/>
    </xf>
    <xf numFmtId="0" fontId="1" fillId="0" borderId="20" xfId="0" applyFont="1" applyBorder="1" applyAlignment="1" applyProtection="1">
      <alignment horizontal="center"/>
      <protection hidden="1"/>
    </xf>
    <xf numFmtId="0" fontId="1" fillId="0" borderId="17" xfId="0" applyFont="1" applyBorder="1" applyAlignment="1" applyProtection="1">
      <alignment horizontal="center"/>
      <protection hidden="1"/>
    </xf>
    <xf numFmtId="0" fontId="1" fillId="0" borderId="16" xfId="0" applyFont="1" applyBorder="1" applyAlignment="1" applyProtection="1">
      <alignment horizontal="center"/>
      <protection hidden="1"/>
    </xf>
    <xf numFmtId="0" fontId="1" fillId="0" borderId="7" xfId="0" applyFont="1" applyBorder="1" applyAlignment="1" applyProtection="1">
      <alignment horizontal="right"/>
      <protection hidden="1"/>
    </xf>
    <xf numFmtId="0" fontId="1" fillId="0" borderId="9" xfId="0" applyFont="1" applyBorder="1" applyAlignment="1" applyProtection="1">
      <alignment horizontal="right"/>
      <protection hidden="1"/>
    </xf>
    <xf numFmtId="0" fontId="1" fillId="0" borderId="7" xfId="0" applyFont="1" applyBorder="1" applyAlignment="1" applyProtection="1">
      <alignment horizontal="center"/>
      <protection hidden="1"/>
    </xf>
    <xf numFmtId="0" fontId="1" fillId="0" borderId="8" xfId="0" applyFont="1" applyBorder="1" applyAlignment="1" applyProtection="1">
      <alignment horizontal="center"/>
      <protection hidden="1"/>
    </xf>
    <xf numFmtId="0" fontId="1" fillId="0" borderId="9" xfId="0" applyFont="1" applyBorder="1" applyAlignment="1" applyProtection="1">
      <alignment horizontal="center"/>
      <protection hidden="1"/>
    </xf>
    <xf numFmtId="0" fontId="1" fillId="8" borderId="7" xfId="0" applyFont="1" applyFill="1" applyBorder="1" applyAlignment="1" applyProtection="1">
      <alignment horizontal="center"/>
      <protection hidden="1"/>
    </xf>
    <xf numFmtId="0" fontId="1" fillId="8" borderId="8" xfId="0" applyFont="1" applyFill="1" applyBorder="1" applyAlignment="1" applyProtection="1">
      <alignment horizontal="center"/>
      <protection hidden="1"/>
    </xf>
    <xf numFmtId="0" fontId="1" fillId="8" borderId="9" xfId="0" applyFont="1" applyFill="1" applyBorder="1" applyAlignment="1" applyProtection="1">
      <alignment horizontal="center"/>
      <protection hidden="1"/>
    </xf>
    <xf numFmtId="0" fontId="0" fillId="4" borderId="4" xfId="0" applyFill="1" applyBorder="1" applyAlignment="1">
      <alignment horizontal="center"/>
    </xf>
    <xf numFmtId="0" fontId="0" fillId="4" borderId="5" xfId="0" applyFill="1" applyBorder="1" applyAlignment="1">
      <alignment horizontal="center"/>
    </xf>
    <xf numFmtId="0" fontId="0" fillId="4" borderId="6" xfId="0" applyFill="1" applyBorder="1" applyAlignment="1">
      <alignment horizontal="center"/>
    </xf>
  </cellXfs>
  <cellStyles count="2">
    <cellStyle name="Normal" xfId="0" builtinId="0"/>
    <cellStyle name="Percent" xfId="1" builtinId="5"/>
  </cellStyles>
  <dxfs count="22">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C000"/>
        </patternFill>
      </fill>
    </dxf>
    <dxf>
      <fill>
        <patternFill patternType="none">
          <bgColor auto="1"/>
        </patternFill>
      </fill>
    </dxf>
    <dxf>
      <fill>
        <patternFill>
          <bgColor rgb="FFFF0000"/>
        </patternFill>
      </fill>
    </dxf>
    <dxf>
      <fill>
        <patternFill>
          <bgColor rgb="FF92D050"/>
        </patternFill>
      </fill>
    </dxf>
    <dxf>
      <fill>
        <patternFill>
          <bgColor rgb="FFFFC000"/>
        </patternFill>
      </fill>
    </dxf>
    <dxf>
      <fill>
        <patternFill patternType="none">
          <bgColor auto="1"/>
        </patternFill>
      </fill>
    </dxf>
    <dxf>
      <fill>
        <patternFill>
          <bgColor rgb="FFFF0000"/>
        </patternFill>
      </fill>
    </dxf>
    <dxf>
      <fill>
        <patternFill>
          <bgColor rgb="FF92D050"/>
        </patternFill>
      </fill>
    </dxf>
    <dxf>
      <fill>
        <patternFill>
          <bgColor rgb="FFFFC000"/>
        </patternFill>
      </fill>
    </dxf>
    <dxf>
      <fill>
        <patternFill patternType="none">
          <bgColor auto="1"/>
        </patternFill>
      </fill>
    </dxf>
    <dxf>
      <fill>
        <patternFill>
          <bgColor rgb="FFFF0000"/>
        </patternFill>
      </fill>
    </dxf>
    <dxf>
      <fill>
        <patternFill>
          <bgColor rgb="FF92D050"/>
        </patternFill>
      </fill>
    </dxf>
    <dxf>
      <fill>
        <patternFill>
          <bgColor rgb="FFFFC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2800"/>
              <a:t>Ranked Barcodes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multiLvlStrRef>
              <c:f>'2. Output ranking'!$O$6:$P$101</c:f>
              <c:multiLvlStrCache>
                <c:ptCount val="96"/>
                <c:lvl/>
                <c:lvl>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lvl>
              </c:multiLvlStrCache>
            </c:multiLvlStrRef>
          </c:cat>
          <c:val>
            <c:numRef>
              <c:f>'2. Output ranking'!$Q$6:$Q$101</c:f>
              <c:numCache>
                <c:formatCode>0.0</c:formatCode>
                <c:ptCount val="9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numCache>
            </c:numRef>
          </c:val>
          <c:extLst>
            <c:ext xmlns:c16="http://schemas.microsoft.com/office/drawing/2014/chart" uri="{C3380CC4-5D6E-409C-BE32-E72D297353CC}">
              <c16:uniqueId val="{00000000-3EEE-49CA-B1CD-DEF1B317D5EC}"/>
            </c:ext>
          </c:extLst>
        </c:ser>
        <c:dLbls>
          <c:showLegendKey val="0"/>
          <c:showVal val="0"/>
          <c:showCatName val="0"/>
          <c:showSerName val="0"/>
          <c:showPercent val="0"/>
          <c:showBubbleSize val="0"/>
        </c:dLbls>
        <c:gapWidth val="70"/>
        <c:overlap val="-20"/>
        <c:axId val="262667376"/>
        <c:axId val="262529568"/>
      </c:barChart>
      <c:catAx>
        <c:axId val="262667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262529568"/>
        <c:crosses val="autoZero"/>
        <c:auto val="1"/>
        <c:lblAlgn val="ctr"/>
        <c:lblOffset val="100"/>
        <c:noMultiLvlLbl val="0"/>
      </c:catAx>
      <c:valAx>
        <c:axId val="2625295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n-GB" sz="1400" b="1"/>
                  <a:t>Passed</a:t>
                </a:r>
                <a:r>
                  <a:rPr lang="en-GB" sz="1400" b="1" baseline="0"/>
                  <a:t> output (Mbases)</a:t>
                </a:r>
                <a:endParaRPr lang="en-GB" sz="1400" b="1"/>
              </a:p>
            </c:rich>
          </c:tx>
          <c:overlay val="0"/>
          <c:spPr>
            <a:noFill/>
            <a:ln>
              <a:noFill/>
            </a:ln>
            <a:effectLst/>
          </c:spPr>
          <c:txPr>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GB"/>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26266737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rot="-960000"/>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18</xdr:col>
      <xdr:colOff>39968</xdr:colOff>
      <xdr:row>4</xdr:row>
      <xdr:rowOff>38475</xdr:rowOff>
    </xdr:from>
    <xdr:to>
      <xdr:col>53</xdr:col>
      <xdr:colOff>11833</xdr:colOff>
      <xdr:row>31</xdr:row>
      <xdr:rowOff>36480</xdr:rowOff>
    </xdr:to>
    <xdr:graphicFrame macro="">
      <xdr:nvGraphicFramePr>
        <xdr:cNvPr id="6" name="Chart 1">
          <a:extLst>
            <a:ext uri="{FF2B5EF4-FFF2-40B4-BE49-F238E27FC236}">
              <a16:creationId xmlns:a16="http://schemas.microsoft.com/office/drawing/2014/main" id="{EDE6F945-0E86-46F1-9E74-3BCF4431F7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Janice Qian Li" id="{98AEA2FC-793D-4046-818D-070ECEF0D2C2}" userId="S::JaniceQian.Li@nanoporetech.com::5ca9a99e-77f8-4284-9237-7981caf2755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8" dT="2026-05-08T13:58:19.58" personId="{98AEA2FC-793D-4046-818D-070ECEF0D2C2}" id="{DFC03219-190E-432B-A436-899441186E65}">
    <text>Change formula to &lt;=1</text>
  </threadedComment>
  <threadedComment ref="M34" dT="2026-05-08T13:58:19.58" personId="{98AEA2FC-793D-4046-818D-070ECEF0D2C2}" id="{9156B85D-A773-4D89-8652-42B34679F681}">
    <text>Change formula to &lt;=1</text>
  </threadedComment>
  <threadedComment ref="M63" dT="2026-05-08T13:58:19.58" personId="{98AEA2FC-793D-4046-818D-070ECEF0D2C2}" id="{E1546459-8AEC-4FEF-9544-F2C27E14F14F}">
    <text>Change formula to &lt;=1</text>
  </threadedComment>
  <threadedComment ref="M92" dT="2026-05-08T13:58:19.58" personId="{98AEA2FC-793D-4046-818D-070ECEF0D2C2}" id="{71454492-FB13-4F88-ACDC-211676776FD8}">
    <text>Change formula to &lt;=1</text>
  </threadedComment>
  <threadedComment ref="J120" dT="2026-05-08T14:13:44.22" personId="{98AEA2FC-793D-4046-818D-070ECEF0D2C2}" id="{0DE28CB2-D3D6-41E1-A604-87CCE2055AE2}">
    <text>&gt;2 instead of &gt;0 to filter absent barcodes</text>
  </threadedComment>
  <threadedComment ref="M122" dT="2026-05-08T13:58:19.58" personId="{98AEA2FC-793D-4046-818D-070ECEF0D2C2}" id="{6DB253F4-5902-4D12-B468-EAF36FAE8289}">
    <text>Change formula to &lt;=1</text>
  </threadedComment>
</ThreadedComment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A325C-9B6C-408F-8227-1EB3794777C3}">
  <dimension ref="B1:E100"/>
  <sheetViews>
    <sheetView workbookViewId="0">
      <selection activeCell="D5" sqref="D5"/>
    </sheetView>
  </sheetViews>
  <sheetFormatPr defaultColWidth="9.140625" defaultRowHeight="14.45"/>
  <cols>
    <col min="1" max="1" width="9.140625" style="18"/>
    <col min="2" max="2" width="20.42578125" style="18" customWidth="1"/>
    <col min="3" max="3" width="20.5703125" style="18" customWidth="1"/>
    <col min="4" max="4" width="19.140625" style="18" customWidth="1"/>
    <col min="5" max="16384" width="9.140625" style="18"/>
  </cols>
  <sheetData>
    <row r="1" spans="2:5" ht="15" thickBot="1"/>
    <row r="2" spans="2:5" ht="15" thickBot="1">
      <c r="B2" s="19" t="s">
        <v>0</v>
      </c>
      <c r="C2" s="20"/>
    </row>
    <row r="3" spans="2:5" ht="15" thickBot="1"/>
    <row r="4" spans="2:5" ht="15" thickBot="1">
      <c r="B4" s="19" t="s">
        <v>1</v>
      </c>
      <c r="C4" s="21" t="s">
        <v>2</v>
      </c>
      <c r="D4" s="22" t="s">
        <v>3</v>
      </c>
      <c r="E4" s="23"/>
    </row>
    <row r="5" spans="2:5">
      <c r="B5" s="24"/>
      <c r="C5" s="18" t="s">
        <v>4</v>
      </c>
      <c r="D5" s="25" t="s">
        <v>5</v>
      </c>
    </row>
    <row r="6" spans="2:5">
      <c r="B6" s="24"/>
      <c r="C6" s="18" t="s">
        <v>6</v>
      </c>
      <c r="D6" s="25" t="s">
        <v>7</v>
      </c>
    </row>
    <row r="7" spans="2:5">
      <c r="B7" s="24"/>
      <c r="C7" s="18" t="s">
        <v>8</v>
      </c>
      <c r="D7" s="25" t="s">
        <v>9</v>
      </c>
    </row>
    <row r="8" spans="2:5">
      <c r="B8" s="24"/>
      <c r="C8" s="18" t="s">
        <v>10</v>
      </c>
      <c r="D8" s="25" t="s">
        <v>11</v>
      </c>
    </row>
    <row r="9" spans="2:5">
      <c r="B9" s="24"/>
      <c r="C9" s="18" t="s">
        <v>12</v>
      </c>
      <c r="D9" s="25" t="s">
        <v>13</v>
      </c>
    </row>
    <row r="10" spans="2:5">
      <c r="B10" s="24"/>
      <c r="C10" s="18" t="s">
        <v>14</v>
      </c>
      <c r="D10" s="25" t="s">
        <v>15</v>
      </c>
    </row>
    <row r="11" spans="2:5">
      <c r="B11" s="24"/>
      <c r="C11" s="18" t="s">
        <v>16</v>
      </c>
      <c r="D11" s="25" t="s">
        <v>17</v>
      </c>
    </row>
    <row r="12" spans="2:5">
      <c r="B12" s="24"/>
      <c r="C12" s="18" t="s">
        <v>18</v>
      </c>
      <c r="D12" s="25" t="s">
        <v>19</v>
      </c>
    </row>
    <row r="13" spans="2:5">
      <c r="B13" s="24"/>
      <c r="C13" s="18" t="s">
        <v>20</v>
      </c>
      <c r="D13" s="25" t="s">
        <v>21</v>
      </c>
    </row>
    <row r="14" spans="2:5">
      <c r="B14" s="24"/>
      <c r="C14" s="18" t="s">
        <v>22</v>
      </c>
      <c r="D14" s="25" t="s">
        <v>23</v>
      </c>
    </row>
    <row r="15" spans="2:5">
      <c r="B15" s="24"/>
      <c r="C15" s="18" t="s">
        <v>24</v>
      </c>
      <c r="D15" s="25" t="s">
        <v>25</v>
      </c>
    </row>
    <row r="16" spans="2:5">
      <c r="B16" s="24"/>
      <c r="C16" s="18" t="s">
        <v>26</v>
      </c>
      <c r="D16" s="25" t="s">
        <v>27</v>
      </c>
    </row>
    <row r="17" spans="2:4">
      <c r="B17" s="24"/>
      <c r="C17" s="18" t="s">
        <v>28</v>
      </c>
      <c r="D17" s="25" t="s">
        <v>29</v>
      </c>
    </row>
    <row r="18" spans="2:4">
      <c r="B18" s="24"/>
      <c r="C18" s="18" t="s">
        <v>30</v>
      </c>
      <c r="D18" s="25" t="s">
        <v>31</v>
      </c>
    </row>
    <row r="19" spans="2:4">
      <c r="B19" s="24"/>
      <c r="C19" s="18" t="s">
        <v>32</v>
      </c>
      <c r="D19" s="25" t="s">
        <v>33</v>
      </c>
    </row>
    <row r="20" spans="2:4">
      <c r="B20" s="24"/>
      <c r="C20" s="18" t="s">
        <v>34</v>
      </c>
      <c r="D20" s="25" t="s">
        <v>35</v>
      </c>
    </row>
    <row r="21" spans="2:4">
      <c r="B21" s="24"/>
      <c r="C21" s="18" t="s">
        <v>36</v>
      </c>
      <c r="D21" s="25" t="s">
        <v>37</v>
      </c>
    </row>
    <row r="22" spans="2:4">
      <c r="B22" s="24"/>
      <c r="C22" s="18" t="s">
        <v>38</v>
      </c>
      <c r="D22" s="25" t="s">
        <v>39</v>
      </c>
    </row>
    <row r="23" spans="2:4">
      <c r="B23" s="24"/>
      <c r="C23" s="18" t="s">
        <v>40</v>
      </c>
      <c r="D23" s="25" t="s">
        <v>41</v>
      </c>
    </row>
    <row r="24" spans="2:4">
      <c r="B24" s="24"/>
      <c r="C24" s="18" t="s">
        <v>42</v>
      </c>
      <c r="D24" s="25" t="s">
        <v>43</v>
      </c>
    </row>
    <row r="25" spans="2:4">
      <c r="B25" s="24"/>
      <c r="C25" s="18" t="s">
        <v>44</v>
      </c>
      <c r="D25" s="25" t="s">
        <v>45</v>
      </c>
    </row>
    <row r="26" spans="2:4">
      <c r="B26" s="24"/>
      <c r="C26" s="18" t="s">
        <v>46</v>
      </c>
      <c r="D26" s="25" t="s">
        <v>47</v>
      </c>
    </row>
    <row r="27" spans="2:4">
      <c r="B27" s="24"/>
      <c r="C27" s="18" t="s">
        <v>48</v>
      </c>
      <c r="D27" s="25" t="s">
        <v>49</v>
      </c>
    </row>
    <row r="28" spans="2:4">
      <c r="B28" s="24"/>
      <c r="C28" s="18" t="s">
        <v>50</v>
      </c>
      <c r="D28" s="25" t="s">
        <v>51</v>
      </c>
    </row>
    <row r="29" spans="2:4">
      <c r="B29" s="24"/>
      <c r="C29" s="18" t="s">
        <v>52</v>
      </c>
      <c r="D29" s="25" t="s">
        <v>53</v>
      </c>
    </row>
    <row r="30" spans="2:4">
      <c r="B30" s="24"/>
      <c r="C30" s="18" t="s">
        <v>54</v>
      </c>
      <c r="D30" s="25" t="s">
        <v>55</v>
      </c>
    </row>
    <row r="31" spans="2:4">
      <c r="B31" s="24"/>
      <c r="C31" s="18" t="s">
        <v>56</v>
      </c>
      <c r="D31" s="25" t="s">
        <v>57</v>
      </c>
    </row>
    <row r="32" spans="2:4">
      <c r="B32" s="24"/>
      <c r="C32" s="18" t="s">
        <v>58</v>
      </c>
      <c r="D32" s="25" t="s">
        <v>59</v>
      </c>
    </row>
    <row r="33" spans="2:4">
      <c r="B33" s="24"/>
      <c r="C33" s="18" t="s">
        <v>60</v>
      </c>
      <c r="D33" s="25" t="s">
        <v>61</v>
      </c>
    </row>
    <row r="34" spans="2:4">
      <c r="B34" s="24"/>
      <c r="C34" s="18" t="s">
        <v>62</v>
      </c>
      <c r="D34" s="25" t="s">
        <v>63</v>
      </c>
    </row>
    <row r="35" spans="2:4">
      <c r="B35" s="24"/>
      <c r="C35" s="18" t="s">
        <v>64</v>
      </c>
      <c r="D35" s="25" t="s">
        <v>65</v>
      </c>
    </row>
    <row r="36" spans="2:4">
      <c r="B36" s="24"/>
      <c r="C36" s="18" t="s">
        <v>66</v>
      </c>
      <c r="D36" s="25" t="s">
        <v>67</v>
      </c>
    </row>
    <row r="37" spans="2:4">
      <c r="B37" s="24"/>
      <c r="C37" s="18" t="s">
        <v>68</v>
      </c>
      <c r="D37" s="25" t="s">
        <v>69</v>
      </c>
    </row>
    <row r="38" spans="2:4">
      <c r="B38" s="24"/>
      <c r="C38" s="18" t="s">
        <v>70</v>
      </c>
      <c r="D38" s="25" t="s">
        <v>71</v>
      </c>
    </row>
    <row r="39" spans="2:4">
      <c r="B39" s="24"/>
      <c r="C39" s="18" t="s">
        <v>72</v>
      </c>
      <c r="D39" s="25" t="s">
        <v>73</v>
      </c>
    </row>
    <row r="40" spans="2:4">
      <c r="B40" s="24"/>
      <c r="C40" s="18" t="s">
        <v>74</v>
      </c>
      <c r="D40" s="25" t="s">
        <v>75</v>
      </c>
    </row>
    <row r="41" spans="2:4">
      <c r="B41" s="24"/>
      <c r="C41" s="18" t="s">
        <v>76</v>
      </c>
      <c r="D41" s="25" t="s">
        <v>77</v>
      </c>
    </row>
    <row r="42" spans="2:4">
      <c r="B42" s="24"/>
      <c r="C42" s="18" t="s">
        <v>78</v>
      </c>
      <c r="D42" s="25" t="s">
        <v>79</v>
      </c>
    </row>
    <row r="43" spans="2:4">
      <c r="B43" s="24"/>
      <c r="C43" s="18" t="s">
        <v>80</v>
      </c>
      <c r="D43" s="25" t="s">
        <v>81</v>
      </c>
    </row>
    <row r="44" spans="2:4">
      <c r="B44" s="24"/>
      <c r="C44" s="18" t="s">
        <v>82</v>
      </c>
      <c r="D44" s="25" t="s">
        <v>83</v>
      </c>
    </row>
    <row r="45" spans="2:4">
      <c r="B45" s="24"/>
      <c r="C45" s="18" t="s">
        <v>84</v>
      </c>
      <c r="D45" s="25" t="s">
        <v>85</v>
      </c>
    </row>
    <row r="46" spans="2:4">
      <c r="B46" s="24"/>
      <c r="C46" s="18" t="s">
        <v>86</v>
      </c>
      <c r="D46" s="25" t="s">
        <v>87</v>
      </c>
    </row>
    <row r="47" spans="2:4">
      <c r="B47" s="24"/>
      <c r="C47" s="18" t="s">
        <v>88</v>
      </c>
      <c r="D47" s="25" t="s">
        <v>89</v>
      </c>
    </row>
    <row r="48" spans="2:4">
      <c r="B48" s="24"/>
      <c r="C48" s="18" t="s">
        <v>90</v>
      </c>
      <c r="D48" s="25" t="s">
        <v>91</v>
      </c>
    </row>
    <row r="49" spans="2:4">
      <c r="B49" s="24"/>
      <c r="C49" s="18" t="s">
        <v>92</v>
      </c>
      <c r="D49" s="25" t="s">
        <v>93</v>
      </c>
    </row>
    <row r="50" spans="2:4">
      <c r="B50" s="24"/>
      <c r="C50" s="18" t="s">
        <v>94</v>
      </c>
      <c r="D50" s="25" t="s">
        <v>95</v>
      </c>
    </row>
    <row r="51" spans="2:4">
      <c r="B51" s="24"/>
      <c r="C51" s="18" t="s">
        <v>96</v>
      </c>
      <c r="D51" s="25" t="s">
        <v>97</v>
      </c>
    </row>
    <row r="52" spans="2:4">
      <c r="B52" s="24"/>
      <c r="C52" s="18" t="s">
        <v>98</v>
      </c>
      <c r="D52" s="25" t="s">
        <v>99</v>
      </c>
    </row>
    <row r="53" spans="2:4">
      <c r="B53" s="24"/>
      <c r="C53" s="18" t="s">
        <v>100</v>
      </c>
      <c r="D53" s="25" t="s">
        <v>101</v>
      </c>
    </row>
    <row r="54" spans="2:4">
      <c r="B54" s="24"/>
      <c r="C54" s="18" t="s">
        <v>102</v>
      </c>
      <c r="D54" s="25" t="s">
        <v>103</v>
      </c>
    </row>
    <row r="55" spans="2:4">
      <c r="B55" s="24"/>
      <c r="C55" s="18" t="s">
        <v>104</v>
      </c>
      <c r="D55" s="25" t="s">
        <v>105</v>
      </c>
    </row>
    <row r="56" spans="2:4">
      <c r="B56" s="24"/>
      <c r="C56" s="18" t="s">
        <v>106</v>
      </c>
      <c r="D56" s="25" t="s">
        <v>107</v>
      </c>
    </row>
    <row r="57" spans="2:4">
      <c r="B57" s="24"/>
      <c r="C57" s="18" t="s">
        <v>108</v>
      </c>
      <c r="D57" s="25" t="s">
        <v>109</v>
      </c>
    </row>
    <row r="58" spans="2:4">
      <c r="B58" s="24"/>
      <c r="C58" s="18" t="s">
        <v>110</v>
      </c>
      <c r="D58" s="25" t="s">
        <v>111</v>
      </c>
    </row>
    <row r="59" spans="2:4">
      <c r="B59" s="24"/>
      <c r="C59" s="18" t="s">
        <v>112</v>
      </c>
      <c r="D59" s="25" t="s">
        <v>113</v>
      </c>
    </row>
    <row r="60" spans="2:4">
      <c r="B60" s="24"/>
      <c r="C60" s="18" t="s">
        <v>114</v>
      </c>
      <c r="D60" s="25" t="s">
        <v>115</v>
      </c>
    </row>
    <row r="61" spans="2:4">
      <c r="B61" s="24"/>
      <c r="C61" s="18" t="s">
        <v>116</v>
      </c>
      <c r="D61" s="25" t="s">
        <v>117</v>
      </c>
    </row>
    <row r="62" spans="2:4">
      <c r="B62" s="24"/>
      <c r="C62" s="18" t="s">
        <v>118</v>
      </c>
      <c r="D62" s="25" t="s">
        <v>119</v>
      </c>
    </row>
    <row r="63" spans="2:4">
      <c r="B63" s="24"/>
      <c r="C63" s="18" t="s">
        <v>120</v>
      </c>
      <c r="D63" s="25" t="s">
        <v>121</v>
      </c>
    </row>
    <row r="64" spans="2:4">
      <c r="B64" s="24"/>
      <c r="C64" s="18" t="s">
        <v>122</v>
      </c>
      <c r="D64" s="25" t="s">
        <v>123</v>
      </c>
    </row>
    <row r="65" spans="2:4">
      <c r="B65" s="24"/>
      <c r="C65" s="18" t="s">
        <v>124</v>
      </c>
      <c r="D65" s="25" t="s">
        <v>125</v>
      </c>
    </row>
    <row r="66" spans="2:4">
      <c r="B66" s="24"/>
      <c r="C66" s="18" t="s">
        <v>126</v>
      </c>
      <c r="D66" s="25" t="s">
        <v>127</v>
      </c>
    </row>
    <row r="67" spans="2:4">
      <c r="B67" s="24"/>
      <c r="C67" s="18" t="s">
        <v>128</v>
      </c>
      <c r="D67" s="25" t="s">
        <v>129</v>
      </c>
    </row>
    <row r="68" spans="2:4">
      <c r="B68" s="24"/>
      <c r="C68" s="18" t="s">
        <v>130</v>
      </c>
      <c r="D68" s="25" t="s">
        <v>131</v>
      </c>
    </row>
    <row r="69" spans="2:4">
      <c r="B69" s="24"/>
      <c r="C69" s="18" t="s">
        <v>132</v>
      </c>
      <c r="D69" s="25" t="s">
        <v>133</v>
      </c>
    </row>
    <row r="70" spans="2:4">
      <c r="B70" s="24"/>
      <c r="C70" s="18" t="s">
        <v>134</v>
      </c>
      <c r="D70" s="25" t="s">
        <v>135</v>
      </c>
    </row>
    <row r="71" spans="2:4">
      <c r="B71" s="24"/>
      <c r="C71" s="18" t="s">
        <v>136</v>
      </c>
      <c r="D71" s="25" t="s">
        <v>137</v>
      </c>
    </row>
    <row r="72" spans="2:4">
      <c r="B72" s="24"/>
      <c r="C72" s="18" t="s">
        <v>138</v>
      </c>
      <c r="D72" s="25" t="s">
        <v>139</v>
      </c>
    </row>
    <row r="73" spans="2:4">
      <c r="B73" s="24"/>
      <c r="C73" s="18" t="s">
        <v>140</v>
      </c>
      <c r="D73" s="25" t="s">
        <v>141</v>
      </c>
    </row>
    <row r="74" spans="2:4">
      <c r="B74" s="24"/>
      <c r="C74" s="18" t="s">
        <v>142</v>
      </c>
      <c r="D74" s="25" t="s">
        <v>143</v>
      </c>
    </row>
    <row r="75" spans="2:4">
      <c r="B75" s="24"/>
      <c r="C75" s="18" t="s">
        <v>144</v>
      </c>
      <c r="D75" s="25" t="s">
        <v>145</v>
      </c>
    </row>
    <row r="76" spans="2:4">
      <c r="B76" s="24"/>
      <c r="C76" s="18" t="s">
        <v>146</v>
      </c>
      <c r="D76" s="25" t="s">
        <v>147</v>
      </c>
    </row>
    <row r="77" spans="2:4">
      <c r="B77" s="24"/>
      <c r="C77" s="18" t="s">
        <v>148</v>
      </c>
      <c r="D77" s="25" t="s">
        <v>149</v>
      </c>
    </row>
    <row r="78" spans="2:4">
      <c r="B78" s="24"/>
      <c r="C78" s="18" t="s">
        <v>150</v>
      </c>
      <c r="D78" s="25" t="s">
        <v>151</v>
      </c>
    </row>
    <row r="79" spans="2:4">
      <c r="B79" s="24"/>
      <c r="C79" s="18" t="s">
        <v>152</v>
      </c>
      <c r="D79" s="25" t="s">
        <v>153</v>
      </c>
    </row>
    <row r="80" spans="2:4">
      <c r="B80" s="24"/>
      <c r="C80" s="18" t="s">
        <v>154</v>
      </c>
      <c r="D80" s="25" t="s">
        <v>155</v>
      </c>
    </row>
    <row r="81" spans="2:4">
      <c r="B81" s="24"/>
      <c r="C81" s="18" t="s">
        <v>156</v>
      </c>
      <c r="D81" s="25" t="s">
        <v>157</v>
      </c>
    </row>
    <row r="82" spans="2:4">
      <c r="B82" s="24"/>
      <c r="C82" s="18" t="s">
        <v>158</v>
      </c>
      <c r="D82" s="25" t="s">
        <v>159</v>
      </c>
    </row>
    <row r="83" spans="2:4">
      <c r="B83" s="24"/>
      <c r="C83" s="18" t="s">
        <v>160</v>
      </c>
      <c r="D83" s="25" t="s">
        <v>161</v>
      </c>
    </row>
    <row r="84" spans="2:4">
      <c r="B84" s="24"/>
      <c r="C84" s="18" t="s">
        <v>162</v>
      </c>
      <c r="D84" s="25" t="s">
        <v>163</v>
      </c>
    </row>
    <row r="85" spans="2:4">
      <c r="B85" s="24"/>
      <c r="C85" s="18" t="s">
        <v>164</v>
      </c>
      <c r="D85" s="25" t="s">
        <v>165</v>
      </c>
    </row>
    <row r="86" spans="2:4">
      <c r="B86" s="24"/>
      <c r="C86" s="18" t="s">
        <v>166</v>
      </c>
      <c r="D86" s="25" t="s">
        <v>167</v>
      </c>
    </row>
    <row r="87" spans="2:4">
      <c r="B87" s="24"/>
      <c r="C87" s="18" t="s">
        <v>168</v>
      </c>
      <c r="D87" s="25" t="s">
        <v>169</v>
      </c>
    </row>
    <row r="88" spans="2:4">
      <c r="B88" s="24"/>
      <c r="C88" s="18" t="s">
        <v>170</v>
      </c>
      <c r="D88" s="25" t="s">
        <v>171</v>
      </c>
    </row>
    <row r="89" spans="2:4">
      <c r="B89" s="24"/>
      <c r="C89" s="18" t="s">
        <v>172</v>
      </c>
      <c r="D89" s="25" t="s">
        <v>173</v>
      </c>
    </row>
    <row r="90" spans="2:4">
      <c r="B90" s="24"/>
      <c r="C90" s="18" t="s">
        <v>174</v>
      </c>
      <c r="D90" s="25" t="s">
        <v>175</v>
      </c>
    </row>
    <row r="91" spans="2:4">
      <c r="B91" s="24"/>
      <c r="C91" s="18" t="s">
        <v>176</v>
      </c>
      <c r="D91" s="25" t="s">
        <v>177</v>
      </c>
    </row>
    <row r="92" spans="2:4">
      <c r="B92" s="24"/>
      <c r="C92" s="18" t="s">
        <v>178</v>
      </c>
      <c r="D92" s="25" t="s">
        <v>179</v>
      </c>
    </row>
    <row r="93" spans="2:4">
      <c r="B93" s="24"/>
      <c r="C93" s="18" t="s">
        <v>180</v>
      </c>
      <c r="D93" s="25" t="s">
        <v>181</v>
      </c>
    </row>
    <row r="94" spans="2:4">
      <c r="B94" s="24"/>
      <c r="C94" s="18" t="s">
        <v>182</v>
      </c>
      <c r="D94" s="25" t="s">
        <v>183</v>
      </c>
    </row>
    <row r="95" spans="2:4">
      <c r="B95" s="24"/>
      <c r="C95" s="18" t="s">
        <v>184</v>
      </c>
      <c r="D95" s="25" t="s">
        <v>185</v>
      </c>
    </row>
    <row r="96" spans="2:4">
      <c r="B96" s="24"/>
      <c r="C96" s="18" t="s">
        <v>186</v>
      </c>
      <c r="D96" s="25" t="s">
        <v>187</v>
      </c>
    </row>
    <row r="97" spans="2:4">
      <c r="B97" s="24"/>
      <c r="C97" s="18" t="s">
        <v>188</v>
      </c>
      <c r="D97" s="25" t="s">
        <v>189</v>
      </c>
    </row>
    <row r="98" spans="2:4">
      <c r="B98" s="24"/>
      <c r="C98" s="18" t="s">
        <v>190</v>
      </c>
      <c r="D98" s="25" t="s">
        <v>191</v>
      </c>
    </row>
    <row r="99" spans="2:4">
      <c r="B99" s="24"/>
      <c r="C99" s="18" t="s">
        <v>192</v>
      </c>
      <c r="D99" s="25" t="s">
        <v>193</v>
      </c>
    </row>
    <row r="100" spans="2:4" ht="15" thickBot="1">
      <c r="B100" s="26"/>
      <c r="C100" s="27" t="s">
        <v>194</v>
      </c>
      <c r="D100" s="28" t="s">
        <v>195</v>
      </c>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D741B-939F-4F28-998F-2B7162365467}">
  <dimension ref="A1:R101"/>
  <sheetViews>
    <sheetView zoomScale="85" zoomScaleNormal="85" workbookViewId="0">
      <selection activeCell="S2" sqref="S2"/>
    </sheetView>
  </sheetViews>
  <sheetFormatPr defaultColWidth="9.140625" defaultRowHeight="14.45"/>
  <cols>
    <col min="1" max="1" width="9.140625" style="18"/>
    <col min="2" max="2" width="14.7109375" style="18" customWidth="1"/>
    <col min="3" max="3" width="19.5703125" style="18" bestFit="1" customWidth="1"/>
    <col min="4" max="4" width="19.5703125" style="18" customWidth="1"/>
    <col min="5" max="6" width="12.5703125" style="18" hidden="1" customWidth="1"/>
    <col min="7" max="8" width="16.42578125" style="18" hidden="1" customWidth="1"/>
    <col min="9" max="9" width="10.28515625" style="18" hidden="1" customWidth="1"/>
    <col min="10" max="10" width="9.28515625" style="18" hidden="1" customWidth="1"/>
    <col min="11" max="11" width="10.85546875" style="18" hidden="1" customWidth="1"/>
    <col min="12" max="12" width="23.28515625" style="18" hidden="1" customWidth="1"/>
    <col min="13" max="13" width="15.5703125" style="18" hidden="1" customWidth="1"/>
    <col min="14" max="14" width="8.7109375" style="18" customWidth="1"/>
    <col min="15" max="15" width="9.28515625" style="18" customWidth="1"/>
    <col min="16" max="16" width="10.85546875" style="18" customWidth="1"/>
    <col min="17" max="17" width="23.28515625" style="18" customWidth="1"/>
    <col min="18" max="18" width="15.5703125" style="18" customWidth="1"/>
    <col min="19" max="16384" width="9.140625" style="18"/>
  </cols>
  <sheetData>
    <row r="1" spans="1:18" ht="15" thickBot="1"/>
    <row r="2" spans="1:18" ht="17.45" customHeight="1" thickBot="1">
      <c r="B2" s="148" t="s">
        <v>196</v>
      </c>
      <c r="C2" s="149"/>
      <c r="D2" s="150"/>
      <c r="E2" s="30"/>
      <c r="F2" s="31"/>
      <c r="G2" s="31"/>
      <c r="H2" s="31"/>
      <c r="I2" s="31"/>
    </row>
    <row r="3" spans="1:18" ht="17.45" customHeight="1">
      <c r="A3" s="25"/>
      <c r="B3" s="151" t="s">
        <v>197</v>
      </c>
      <c r="C3" s="152"/>
      <c r="D3" s="32"/>
      <c r="E3" s="31"/>
      <c r="F3" s="31"/>
      <c r="G3" s="31"/>
      <c r="H3" s="31"/>
      <c r="I3" s="31"/>
      <c r="J3" s="33"/>
      <c r="K3" s="33"/>
      <c r="L3" s="33"/>
      <c r="O3" s="33"/>
      <c r="P3" s="33"/>
      <c r="Q3" s="33"/>
    </row>
    <row r="4" spans="1:18" ht="6" customHeight="1" thickBot="1">
      <c r="B4" s="34"/>
      <c r="C4" s="35"/>
      <c r="D4" s="36"/>
      <c r="E4" s="37"/>
      <c r="F4" s="38"/>
      <c r="G4" s="38"/>
      <c r="H4" s="31"/>
      <c r="I4" s="31"/>
      <c r="J4" s="39"/>
      <c r="K4" s="39"/>
      <c r="L4" s="39"/>
      <c r="M4" s="27"/>
      <c r="O4" s="39"/>
      <c r="P4" s="39"/>
      <c r="Q4" s="39"/>
      <c r="R4" s="27"/>
    </row>
    <row r="5" spans="1:18" ht="15" thickBot="1">
      <c r="B5" s="40" t="s">
        <v>198</v>
      </c>
      <c r="C5" s="41" t="s">
        <v>199</v>
      </c>
      <c r="D5" s="42" t="s">
        <v>200</v>
      </c>
      <c r="E5" s="43"/>
      <c r="F5" s="44" t="s">
        <v>198</v>
      </c>
      <c r="G5" s="38" t="s">
        <v>201</v>
      </c>
      <c r="H5" s="29" t="s">
        <v>2</v>
      </c>
      <c r="I5" s="23"/>
      <c r="J5" s="45" t="s">
        <v>202</v>
      </c>
      <c r="K5" s="46" t="s">
        <v>198</v>
      </c>
      <c r="L5" s="46" t="s">
        <v>203</v>
      </c>
      <c r="M5" s="47" t="s">
        <v>2</v>
      </c>
      <c r="O5" s="45" t="s">
        <v>202</v>
      </c>
      <c r="P5" s="46" t="s">
        <v>198</v>
      </c>
      <c r="Q5" s="46" t="s">
        <v>203</v>
      </c>
      <c r="R5" s="47" t="s">
        <v>2</v>
      </c>
    </row>
    <row r="6" spans="1:18">
      <c r="B6" s="48"/>
      <c r="C6" s="49"/>
      <c r="D6" s="50"/>
      <c r="E6" s="51">
        <f>D6/100</f>
        <v>0</v>
      </c>
      <c r="F6" s="52">
        <f>B6</f>
        <v>0</v>
      </c>
      <c r="G6" s="53">
        <f>E6*C6</f>
        <v>0</v>
      </c>
      <c r="H6" s="54" t="str">
        <f>_xlfn.XLOOKUP(F6,'1. Sample details'!$D$5:$D$100,'1. Sample details'!$C$5:$C$100,"")</f>
        <v/>
      </c>
      <c r="I6" s="55"/>
      <c r="J6" s="56">
        <v>1</v>
      </c>
      <c r="K6" s="57" cm="1">
        <f t="array" ref="K6:M101">_xlfn._xlws.SORT(F6:H101, 2, -1)</f>
        <v>0</v>
      </c>
      <c r="L6" s="58">
        <v>0</v>
      </c>
      <c r="M6" s="59" t="str">
        <v/>
      </c>
      <c r="O6" s="56">
        <v>1</v>
      </c>
      <c r="P6" s="57" t="str">
        <f>IF(K6=0,"",K6)</f>
        <v/>
      </c>
      <c r="Q6" s="58" t="str">
        <f>IF(L6=0,"",L6)</f>
        <v/>
      </c>
      <c r="R6" s="59" t="str">
        <f>M6</f>
        <v/>
      </c>
    </row>
    <row r="7" spans="1:18">
      <c r="B7" s="60"/>
      <c r="C7" s="61"/>
      <c r="D7" s="62"/>
      <c r="E7" s="51">
        <f t="shared" ref="E7:E70" si="0">D7/100</f>
        <v>0</v>
      </c>
      <c r="F7" s="52">
        <f t="shared" ref="F7:F70" si="1">B7</f>
        <v>0</v>
      </c>
      <c r="G7" s="63">
        <f t="shared" ref="G7:G70" si="2">E7*C7</f>
        <v>0</v>
      </c>
      <c r="H7" s="64" t="str">
        <f>_xlfn.XLOOKUP(F7,'1. Sample details'!$D$5:$D$100,'1. Sample details'!$C$5:$C$100,"")</f>
        <v/>
      </c>
      <c r="I7" s="55"/>
      <c r="J7" s="65">
        <v>2</v>
      </c>
      <c r="K7" s="66">
        <v>0</v>
      </c>
      <c r="L7" s="67">
        <v>0</v>
      </c>
      <c r="M7" s="59" t="str">
        <v/>
      </c>
      <c r="O7" s="65">
        <v>2</v>
      </c>
      <c r="P7" s="66" t="str">
        <f>IF(K7=0,"",K7)</f>
        <v/>
      </c>
      <c r="Q7" s="67" t="str">
        <f>IF(L7=0,"",L7)</f>
        <v/>
      </c>
      <c r="R7" s="59" t="str">
        <f>M7</f>
        <v/>
      </c>
    </row>
    <row r="8" spans="1:18">
      <c r="B8" s="60"/>
      <c r="C8" s="61"/>
      <c r="D8" s="62"/>
      <c r="E8" s="51">
        <f t="shared" si="0"/>
        <v>0</v>
      </c>
      <c r="F8" s="52">
        <f t="shared" si="1"/>
        <v>0</v>
      </c>
      <c r="G8" s="63">
        <f t="shared" si="2"/>
        <v>0</v>
      </c>
      <c r="H8" s="64" t="str">
        <f>_xlfn.XLOOKUP(F8,'1. Sample details'!$D$5:$D$100,'1. Sample details'!$C$5:$C$100,"")</f>
        <v/>
      </c>
      <c r="I8" s="55"/>
      <c r="J8" s="65">
        <v>3</v>
      </c>
      <c r="K8" s="66">
        <v>0</v>
      </c>
      <c r="L8" s="67">
        <v>0</v>
      </c>
      <c r="M8" s="59" t="str">
        <v/>
      </c>
      <c r="O8" s="65">
        <v>3</v>
      </c>
      <c r="P8" s="66" t="str">
        <f t="shared" ref="P8:P71" si="3">IF(K8=0,"",K8)</f>
        <v/>
      </c>
      <c r="Q8" s="67" t="str">
        <f t="shared" ref="Q8:Q71" si="4">IF(L8=0,"",L8)</f>
        <v/>
      </c>
      <c r="R8" s="59" t="str">
        <f t="shared" ref="R8:R71" si="5">M8</f>
        <v/>
      </c>
    </row>
    <row r="9" spans="1:18">
      <c r="B9" s="60"/>
      <c r="C9" s="61"/>
      <c r="D9" s="62"/>
      <c r="E9" s="51">
        <f t="shared" si="0"/>
        <v>0</v>
      </c>
      <c r="F9" s="52">
        <f t="shared" si="1"/>
        <v>0</v>
      </c>
      <c r="G9" s="63">
        <f t="shared" si="2"/>
        <v>0</v>
      </c>
      <c r="H9" s="64" t="str">
        <f>_xlfn.XLOOKUP(F9,'1. Sample details'!$D$5:$D$100,'1. Sample details'!$C$5:$C$100,"")</f>
        <v/>
      </c>
      <c r="I9" s="55"/>
      <c r="J9" s="65">
        <v>4</v>
      </c>
      <c r="K9" s="66">
        <v>0</v>
      </c>
      <c r="L9" s="67">
        <v>0</v>
      </c>
      <c r="M9" s="59" t="str">
        <v/>
      </c>
      <c r="O9" s="65">
        <v>4</v>
      </c>
      <c r="P9" s="66" t="str">
        <f t="shared" si="3"/>
        <v/>
      </c>
      <c r="Q9" s="67" t="str">
        <f t="shared" si="4"/>
        <v/>
      </c>
      <c r="R9" s="59" t="str">
        <f t="shared" si="5"/>
        <v/>
      </c>
    </row>
    <row r="10" spans="1:18">
      <c r="B10" s="60"/>
      <c r="C10" s="61"/>
      <c r="D10" s="62"/>
      <c r="E10" s="51">
        <f t="shared" si="0"/>
        <v>0</v>
      </c>
      <c r="F10" s="52">
        <f t="shared" si="1"/>
        <v>0</v>
      </c>
      <c r="G10" s="63">
        <f t="shared" si="2"/>
        <v>0</v>
      </c>
      <c r="H10" s="64" t="str">
        <f>_xlfn.XLOOKUP(F10,'1. Sample details'!$D$5:$D$100,'1. Sample details'!$C$5:$C$100,"")</f>
        <v/>
      </c>
      <c r="I10" s="55"/>
      <c r="J10" s="65">
        <v>5</v>
      </c>
      <c r="K10" s="66">
        <v>0</v>
      </c>
      <c r="L10" s="67">
        <v>0</v>
      </c>
      <c r="M10" s="59" t="str">
        <v/>
      </c>
      <c r="O10" s="65">
        <v>5</v>
      </c>
      <c r="P10" s="66" t="str">
        <f t="shared" si="3"/>
        <v/>
      </c>
      <c r="Q10" s="67" t="str">
        <f t="shared" si="4"/>
        <v/>
      </c>
      <c r="R10" s="59" t="str">
        <f t="shared" si="5"/>
        <v/>
      </c>
    </row>
    <row r="11" spans="1:18">
      <c r="B11" s="60"/>
      <c r="C11" s="61"/>
      <c r="D11" s="62"/>
      <c r="E11" s="51">
        <f t="shared" si="0"/>
        <v>0</v>
      </c>
      <c r="F11" s="52">
        <f t="shared" si="1"/>
        <v>0</v>
      </c>
      <c r="G11" s="63">
        <f t="shared" si="2"/>
        <v>0</v>
      </c>
      <c r="H11" s="64" t="str">
        <f>_xlfn.XLOOKUP(F11,'1. Sample details'!$D$5:$D$100,'1. Sample details'!$C$5:$C$100,"")</f>
        <v/>
      </c>
      <c r="I11" s="55"/>
      <c r="J11" s="65">
        <v>6</v>
      </c>
      <c r="K11" s="66">
        <v>0</v>
      </c>
      <c r="L11" s="67">
        <v>0</v>
      </c>
      <c r="M11" s="59" t="str">
        <v/>
      </c>
      <c r="O11" s="65">
        <v>6</v>
      </c>
      <c r="P11" s="66" t="str">
        <f t="shared" si="3"/>
        <v/>
      </c>
      <c r="Q11" s="67" t="str">
        <f t="shared" si="4"/>
        <v/>
      </c>
      <c r="R11" s="59" t="str">
        <f t="shared" si="5"/>
        <v/>
      </c>
    </row>
    <row r="12" spans="1:18">
      <c r="B12" s="60"/>
      <c r="C12" s="61"/>
      <c r="D12" s="62"/>
      <c r="E12" s="51">
        <f t="shared" si="0"/>
        <v>0</v>
      </c>
      <c r="F12" s="52">
        <f t="shared" si="1"/>
        <v>0</v>
      </c>
      <c r="G12" s="63">
        <f>E12*C12</f>
        <v>0</v>
      </c>
      <c r="H12" s="64" t="str">
        <f>_xlfn.XLOOKUP(F12,'1. Sample details'!$D$5:$D$100,'1. Sample details'!$C$5:$C$100,"")</f>
        <v/>
      </c>
      <c r="I12" s="55"/>
      <c r="J12" s="65">
        <v>7</v>
      </c>
      <c r="K12" s="66">
        <v>0</v>
      </c>
      <c r="L12" s="67">
        <v>0</v>
      </c>
      <c r="M12" s="59" t="str">
        <v/>
      </c>
      <c r="O12" s="65">
        <v>7</v>
      </c>
      <c r="P12" s="66" t="str">
        <f t="shared" si="3"/>
        <v/>
      </c>
      <c r="Q12" s="67" t="str">
        <f t="shared" si="4"/>
        <v/>
      </c>
      <c r="R12" s="59" t="str">
        <f t="shared" si="5"/>
        <v/>
      </c>
    </row>
    <row r="13" spans="1:18">
      <c r="B13" s="60"/>
      <c r="C13" s="61"/>
      <c r="D13" s="62"/>
      <c r="E13" s="51">
        <f t="shared" si="0"/>
        <v>0</v>
      </c>
      <c r="F13" s="52">
        <f t="shared" si="1"/>
        <v>0</v>
      </c>
      <c r="G13" s="63">
        <f t="shared" si="2"/>
        <v>0</v>
      </c>
      <c r="H13" s="64" t="str">
        <f>_xlfn.XLOOKUP(F13,'1. Sample details'!$D$5:$D$100,'1. Sample details'!$C$5:$C$100,"")</f>
        <v/>
      </c>
      <c r="I13" s="55"/>
      <c r="J13" s="65">
        <v>8</v>
      </c>
      <c r="K13" s="66">
        <v>0</v>
      </c>
      <c r="L13" s="67">
        <v>0</v>
      </c>
      <c r="M13" s="59" t="str">
        <v/>
      </c>
      <c r="O13" s="65">
        <v>8</v>
      </c>
      <c r="P13" s="66" t="str">
        <f t="shared" si="3"/>
        <v/>
      </c>
      <c r="Q13" s="67" t="str">
        <f t="shared" si="4"/>
        <v/>
      </c>
      <c r="R13" s="59" t="str">
        <f t="shared" si="5"/>
        <v/>
      </c>
    </row>
    <row r="14" spans="1:18">
      <c r="B14" s="60"/>
      <c r="C14" s="61"/>
      <c r="D14" s="62"/>
      <c r="E14" s="51">
        <f t="shared" si="0"/>
        <v>0</v>
      </c>
      <c r="F14" s="52">
        <f t="shared" si="1"/>
        <v>0</v>
      </c>
      <c r="G14" s="63">
        <f t="shared" si="2"/>
        <v>0</v>
      </c>
      <c r="H14" s="64" t="str">
        <f>_xlfn.XLOOKUP(F14,'1. Sample details'!$D$5:$D$100,'1. Sample details'!$C$5:$C$100,"")</f>
        <v/>
      </c>
      <c r="I14" s="55"/>
      <c r="J14" s="65">
        <v>9</v>
      </c>
      <c r="K14" s="66">
        <v>0</v>
      </c>
      <c r="L14" s="67">
        <v>0</v>
      </c>
      <c r="M14" s="59" t="str">
        <v/>
      </c>
      <c r="O14" s="65">
        <v>9</v>
      </c>
      <c r="P14" s="66" t="str">
        <f t="shared" si="3"/>
        <v/>
      </c>
      <c r="Q14" s="67" t="str">
        <f t="shared" si="4"/>
        <v/>
      </c>
      <c r="R14" s="59" t="str">
        <f t="shared" si="5"/>
        <v/>
      </c>
    </row>
    <row r="15" spans="1:18">
      <c r="B15" s="60"/>
      <c r="C15" s="61"/>
      <c r="D15" s="62"/>
      <c r="E15" s="51">
        <f t="shared" si="0"/>
        <v>0</v>
      </c>
      <c r="F15" s="52">
        <f t="shared" si="1"/>
        <v>0</v>
      </c>
      <c r="G15" s="63">
        <f t="shared" si="2"/>
        <v>0</v>
      </c>
      <c r="H15" s="64" t="str">
        <f>_xlfn.XLOOKUP(F15,'1. Sample details'!$D$5:$D$100,'1. Sample details'!$C$5:$C$100,"")</f>
        <v/>
      </c>
      <c r="I15" s="55"/>
      <c r="J15" s="65">
        <v>10</v>
      </c>
      <c r="K15" s="66">
        <v>0</v>
      </c>
      <c r="L15" s="67">
        <v>0</v>
      </c>
      <c r="M15" s="59" t="str">
        <v/>
      </c>
      <c r="O15" s="65">
        <v>10</v>
      </c>
      <c r="P15" s="66" t="str">
        <f t="shared" si="3"/>
        <v/>
      </c>
      <c r="Q15" s="67" t="str">
        <f t="shared" si="4"/>
        <v/>
      </c>
      <c r="R15" s="59" t="str">
        <f t="shared" si="5"/>
        <v/>
      </c>
    </row>
    <row r="16" spans="1:18">
      <c r="B16" s="60"/>
      <c r="C16" s="61"/>
      <c r="D16" s="62"/>
      <c r="E16" s="51">
        <f t="shared" si="0"/>
        <v>0</v>
      </c>
      <c r="F16" s="52">
        <f t="shared" si="1"/>
        <v>0</v>
      </c>
      <c r="G16" s="63">
        <f t="shared" si="2"/>
        <v>0</v>
      </c>
      <c r="H16" s="64" t="str">
        <f>_xlfn.XLOOKUP(F16,'1. Sample details'!$D$5:$D$100,'1. Sample details'!$C$5:$C$100,"")</f>
        <v/>
      </c>
      <c r="I16" s="55"/>
      <c r="J16" s="65">
        <v>11</v>
      </c>
      <c r="K16" s="66">
        <v>0</v>
      </c>
      <c r="L16" s="67">
        <v>0</v>
      </c>
      <c r="M16" s="59" t="str">
        <v/>
      </c>
      <c r="O16" s="65">
        <v>11</v>
      </c>
      <c r="P16" s="66" t="str">
        <f t="shared" si="3"/>
        <v/>
      </c>
      <c r="Q16" s="67" t="str">
        <f t="shared" si="4"/>
        <v/>
      </c>
      <c r="R16" s="59" t="str">
        <f t="shared" si="5"/>
        <v/>
      </c>
    </row>
    <row r="17" spans="2:18">
      <c r="B17" s="60"/>
      <c r="C17" s="61"/>
      <c r="D17" s="62"/>
      <c r="E17" s="51">
        <f t="shared" si="0"/>
        <v>0</v>
      </c>
      <c r="F17" s="52">
        <f t="shared" si="1"/>
        <v>0</v>
      </c>
      <c r="G17" s="63">
        <f t="shared" si="2"/>
        <v>0</v>
      </c>
      <c r="H17" s="64" t="str">
        <f>_xlfn.XLOOKUP(F17,'1. Sample details'!$D$5:$D$100,'1. Sample details'!$C$5:$C$100,"")</f>
        <v/>
      </c>
      <c r="I17" s="55"/>
      <c r="J17" s="65">
        <v>12</v>
      </c>
      <c r="K17" s="66">
        <v>0</v>
      </c>
      <c r="L17" s="67">
        <v>0</v>
      </c>
      <c r="M17" s="59" t="str">
        <v/>
      </c>
      <c r="O17" s="65">
        <v>12</v>
      </c>
      <c r="P17" s="66" t="str">
        <f t="shared" si="3"/>
        <v/>
      </c>
      <c r="Q17" s="67" t="str">
        <f t="shared" si="4"/>
        <v/>
      </c>
      <c r="R17" s="59" t="str">
        <f t="shared" si="5"/>
        <v/>
      </c>
    </row>
    <row r="18" spans="2:18">
      <c r="B18" s="60"/>
      <c r="C18" s="61"/>
      <c r="D18" s="62"/>
      <c r="E18" s="51">
        <f t="shared" si="0"/>
        <v>0</v>
      </c>
      <c r="F18" s="52">
        <f t="shared" si="1"/>
        <v>0</v>
      </c>
      <c r="G18" s="63">
        <f t="shared" si="2"/>
        <v>0</v>
      </c>
      <c r="H18" s="64" t="str">
        <f>_xlfn.XLOOKUP(F18,'1. Sample details'!$D$5:$D$100,'1. Sample details'!$C$5:$C$100,"")</f>
        <v/>
      </c>
      <c r="I18" s="55"/>
      <c r="J18" s="65">
        <v>13</v>
      </c>
      <c r="K18" s="66">
        <v>0</v>
      </c>
      <c r="L18" s="67">
        <v>0</v>
      </c>
      <c r="M18" s="59" t="str">
        <v/>
      </c>
      <c r="O18" s="65">
        <v>13</v>
      </c>
      <c r="P18" s="66" t="str">
        <f t="shared" si="3"/>
        <v/>
      </c>
      <c r="Q18" s="67" t="str">
        <f t="shared" si="4"/>
        <v/>
      </c>
      <c r="R18" s="59" t="str">
        <f t="shared" si="5"/>
        <v/>
      </c>
    </row>
    <row r="19" spans="2:18">
      <c r="B19" s="60"/>
      <c r="C19" s="61"/>
      <c r="D19" s="62"/>
      <c r="E19" s="51">
        <f t="shared" si="0"/>
        <v>0</v>
      </c>
      <c r="F19" s="52">
        <f t="shared" si="1"/>
        <v>0</v>
      </c>
      <c r="G19" s="63">
        <f t="shared" si="2"/>
        <v>0</v>
      </c>
      <c r="H19" s="64" t="str">
        <f>_xlfn.XLOOKUP(F19,'1. Sample details'!$D$5:$D$100,'1. Sample details'!$C$5:$C$100,"")</f>
        <v/>
      </c>
      <c r="I19" s="55"/>
      <c r="J19" s="65">
        <v>14</v>
      </c>
      <c r="K19" s="66">
        <v>0</v>
      </c>
      <c r="L19" s="67">
        <v>0</v>
      </c>
      <c r="M19" s="59" t="str">
        <v/>
      </c>
      <c r="O19" s="65">
        <v>14</v>
      </c>
      <c r="P19" s="66" t="str">
        <f t="shared" si="3"/>
        <v/>
      </c>
      <c r="Q19" s="67" t="str">
        <f t="shared" si="4"/>
        <v/>
      </c>
      <c r="R19" s="59" t="str">
        <f t="shared" si="5"/>
        <v/>
      </c>
    </row>
    <row r="20" spans="2:18">
      <c r="B20" s="60"/>
      <c r="C20" s="61"/>
      <c r="D20" s="62"/>
      <c r="E20" s="51">
        <f t="shared" si="0"/>
        <v>0</v>
      </c>
      <c r="F20" s="52">
        <f t="shared" si="1"/>
        <v>0</v>
      </c>
      <c r="G20" s="63">
        <f t="shared" si="2"/>
        <v>0</v>
      </c>
      <c r="H20" s="64" t="str">
        <f>_xlfn.XLOOKUP(F20,'1. Sample details'!$D$5:$D$100,'1. Sample details'!$C$5:$C$100,"")</f>
        <v/>
      </c>
      <c r="I20" s="55"/>
      <c r="J20" s="65">
        <v>15</v>
      </c>
      <c r="K20" s="66">
        <v>0</v>
      </c>
      <c r="L20" s="67">
        <v>0</v>
      </c>
      <c r="M20" s="59" t="str">
        <v/>
      </c>
      <c r="O20" s="65">
        <v>15</v>
      </c>
      <c r="P20" s="66" t="str">
        <f t="shared" si="3"/>
        <v/>
      </c>
      <c r="Q20" s="67" t="str">
        <f t="shared" si="4"/>
        <v/>
      </c>
      <c r="R20" s="59" t="str">
        <f t="shared" si="5"/>
        <v/>
      </c>
    </row>
    <row r="21" spans="2:18">
      <c r="B21" s="60"/>
      <c r="C21" s="61"/>
      <c r="D21" s="62"/>
      <c r="E21" s="51">
        <f t="shared" si="0"/>
        <v>0</v>
      </c>
      <c r="F21" s="52">
        <f t="shared" si="1"/>
        <v>0</v>
      </c>
      <c r="G21" s="63">
        <f t="shared" si="2"/>
        <v>0</v>
      </c>
      <c r="H21" s="64" t="str">
        <f>_xlfn.XLOOKUP(F21,'1. Sample details'!$D$5:$D$100,'1. Sample details'!$C$5:$C$100,"")</f>
        <v/>
      </c>
      <c r="I21" s="55"/>
      <c r="J21" s="65">
        <v>16</v>
      </c>
      <c r="K21" s="66">
        <v>0</v>
      </c>
      <c r="L21" s="67">
        <v>0</v>
      </c>
      <c r="M21" s="59" t="str">
        <v/>
      </c>
      <c r="O21" s="65">
        <v>16</v>
      </c>
      <c r="P21" s="66" t="str">
        <f t="shared" si="3"/>
        <v/>
      </c>
      <c r="Q21" s="67" t="str">
        <f t="shared" si="4"/>
        <v/>
      </c>
      <c r="R21" s="59" t="str">
        <f t="shared" si="5"/>
        <v/>
      </c>
    </row>
    <row r="22" spans="2:18">
      <c r="B22" s="60"/>
      <c r="C22" s="61"/>
      <c r="D22" s="62"/>
      <c r="E22" s="51">
        <f t="shared" si="0"/>
        <v>0</v>
      </c>
      <c r="F22" s="52">
        <f t="shared" si="1"/>
        <v>0</v>
      </c>
      <c r="G22" s="63">
        <f t="shared" si="2"/>
        <v>0</v>
      </c>
      <c r="H22" s="64" t="str">
        <f>_xlfn.XLOOKUP(F22,'1. Sample details'!$D$5:$D$100,'1. Sample details'!$C$5:$C$100,"")</f>
        <v/>
      </c>
      <c r="I22" s="55"/>
      <c r="J22" s="65">
        <v>17</v>
      </c>
      <c r="K22" s="66">
        <v>0</v>
      </c>
      <c r="L22" s="67">
        <v>0</v>
      </c>
      <c r="M22" s="59" t="str">
        <v/>
      </c>
      <c r="O22" s="65">
        <v>17</v>
      </c>
      <c r="P22" s="66" t="str">
        <f t="shared" si="3"/>
        <v/>
      </c>
      <c r="Q22" s="67" t="str">
        <f t="shared" si="4"/>
        <v/>
      </c>
      <c r="R22" s="59" t="str">
        <f t="shared" si="5"/>
        <v/>
      </c>
    </row>
    <row r="23" spans="2:18">
      <c r="B23" s="60"/>
      <c r="C23" s="61"/>
      <c r="D23" s="62"/>
      <c r="E23" s="51">
        <f t="shared" si="0"/>
        <v>0</v>
      </c>
      <c r="F23" s="52">
        <f t="shared" si="1"/>
        <v>0</v>
      </c>
      <c r="G23" s="63">
        <f t="shared" si="2"/>
        <v>0</v>
      </c>
      <c r="H23" s="64" t="str">
        <f>_xlfn.XLOOKUP(F23,'1. Sample details'!$D$5:$D$100,'1. Sample details'!$C$5:$C$100,"")</f>
        <v/>
      </c>
      <c r="I23" s="55"/>
      <c r="J23" s="65">
        <v>18</v>
      </c>
      <c r="K23" s="66">
        <v>0</v>
      </c>
      <c r="L23" s="67">
        <v>0</v>
      </c>
      <c r="M23" s="59" t="str">
        <v/>
      </c>
      <c r="O23" s="65">
        <v>18</v>
      </c>
      <c r="P23" s="66" t="str">
        <f t="shared" si="3"/>
        <v/>
      </c>
      <c r="Q23" s="67" t="str">
        <f t="shared" si="4"/>
        <v/>
      </c>
      <c r="R23" s="59" t="str">
        <f t="shared" si="5"/>
        <v/>
      </c>
    </row>
    <row r="24" spans="2:18">
      <c r="B24" s="60"/>
      <c r="C24" s="61"/>
      <c r="D24" s="62"/>
      <c r="E24" s="51">
        <f t="shared" si="0"/>
        <v>0</v>
      </c>
      <c r="F24" s="52">
        <f t="shared" si="1"/>
        <v>0</v>
      </c>
      <c r="G24" s="63">
        <f t="shared" si="2"/>
        <v>0</v>
      </c>
      <c r="H24" s="64" t="str">
        <f>_xlfn.XLOOKUP(F24,'1. Sample details'!$D$5:$D$100,'1. Sample details'!$C$5:$C$100,"")</f>
        <v/>
      </c>
      <c r="I24" s="55"/>
      <c r="J24" s="65">
        <v>19</v>
      </c>
      <c r="K24" s="66">
        <v>0</v>
      </c>
      <c r="L24" s="67">
        <v>0</v>
      </c>
      <c r="M24" s="59" t="str">
        <v/>
      </c>
      <c r="O24" s="65">
        <v>19</v>
      </c>
      <c r="P24" s="66" t="str">
        <f t="shared" si="3"/>
        <v/>
      </c>
      <c r="Q24" s="67" t="str">
        <f t="shared" si="4"/>
        <v/>
      </c>
      <c r="R24" s="59" t="str">
        <f t="shared" si="5"/>
        <v/>
      </c>
    </row>
    <row r="25" spans="2:18">
      <c r="B25" s="60"/>
      <c r="C25" s="61"/>
      <c r="D25" s="62"/>
      <c r="E25" s="51">
        <f t="shared" si="0"/>
        <v>0</v>
      </c>
      <c r="F25" s="52">
        <f t="shared" si="1"/>
        <v>0</v>
      </c>
      <c r="G25" s="63">
        <f t="shared" si="2"/>
        <v>0</v>
      </c>
      <c r="H25" s="64" t="str">
        <f>_xlfn.XLOOKUP(F25,'1. Sample details'!$D$5:$D$100,'1. Sample details'!$C$5:$C$100,"")</f>
        <v/>
      </c>
      <c r="I25" s="55"/>
      <c r="J25" s="65">
        <v>20</v>
      </c>
      <c r="K25" s="66">
        <v>0</v>
      </c>
      <c r="L25" s="67">
        <v>0</v>
      </c>
      <c r="M25" s="59" t="str">
        <v/>
      </c>
      <c r="O25" s="65">
        <v>20</v>
      </c>
      <c r="P25" s="66" t="str">
        <f t="shared" si="3"/>
        <v/>
      </c>
      <c r="Q25" s="67" t="str">
        <f t="shared" si="4"/>
        <v/>
      </c>
      <c r="R25" s="59" t="str">
        <f t="shared" si="5"/>
        <v/>
      </c>
    </row>
    <row r="26" spans="2:18">
      <c r="B26" s="60"/>
      <c r="C26" s="61"/>
      <c r="D26" s="62"/>
      <c r="E26" s="51">
        <f t="shared" si="0"/>
        <v>0</v>
      </c>
      <c r="F26" s="52">
        <f t="shared" si="1"/>
        <v>0</v>
      </c>
      <c r="G26" s="63">
        <f t="shared" si="2"/>
        <v>0</v>
      </c>
      <c r="H26" s="64" t="str">
        <f>_xlfn.XLOOKUP(F26,'1. Sample details'!$D$5:$D$100,'1. Sample details'!$C$5:$C$100,"")</f>
        <v/>
      </c>
      <c r="I26" s="55"/>
      <c r="J26" s="65">
        <v>21</v>
      </c>
      <c r="K26" s="66">
        <v>0</v>
      </c>
      <c r="L26" s="67">
        <v>0</v>
      </c>
      <c r="M26" s="59" t="str">
        <v/>
      </c>
      <c r="O26" s="65">
        <v>21</v>
      </c>
      <c r="P26" s="66" t="str">
        <f t="shared" si="3"/>
        <v/>
      </c>
      <c r="Q26" s="67" t="str">
        <f t="shared" si="4"/>
        <v/>
      </c>
      <c r="R26" s="59" t="str">
        <f t="shared" si="5"/>
        <v/>
      </c>
    </row>
    <row r="27" spans="2:18">
      <c r="B27" s="60"/>
      <c r="C27" s="61"/>
      <c r="D27" s="62"/>
      <c r="E27" s="51">
        <f t="shared" si="0"/>
        <v>0</v>
      </c>
      <c r="F27" s="52">
        <f t="shared" si="1"/>
        <v>0</v>
      </c>
      <c r="G27" s="63">
        <f t="shared" si="2"/>
        <v>0</v>
      </c>
      <c r="H27" s="64" t="str">
        <f>_xlfn.XLOOKUP(F27,'1. Sample details'!$D$5:$D$100,'1. Sample details'!$C$5:$C$100,"")</f>
        <v/>
      </c>
      <c r="I27" s="55"/>
      <c r="J27" s="65">
        <v>22</v>
      </c>
      <c r="K27" s="66">
        <v>0</v>
      </c>
      <c r="L27" s="67">
        <v>0</v>
      </c>
      <c r="M27" s="59" t="str">
        <v/>
      </c>
      <c r="O27" s="65">
        <v>22</v>
      </c>
      <c r="P27" s="66" t="str">
        <f t="shared" si="3"/>
        <v/>
      </c>
      <c r="Q27" s="67" t="str">
        <f t="shared" si="4"/>
        <v/>
      </c>
      <c r="R27" s="59" t="str">
        <f t="shared" si="5"/>
        <v/>
      </c>
    </row>
    <row r="28" spans="2:18">
      <c r="B28" s="60"/>
      <c r="C28" s="61"/>
      <c r="D28" s="62"/>
      <c r="E28" s="51">
        <f t="shared" si="0"/>
        <v>0</v>
      </c>
      <c r="F28" s="52">
        <f t="shared" si="1"/>
        <v>0</v>
      </c>
      <c r="G28" s="63">
        <f t="shared" si="2"/>
        <v>0</v>
      </c>
      <c r="H28" s="64" t="str">
        <f>_xlfn.XLOOKUP(F28,'1. Sample details'!$D$5:$D$100,'1. Sample details'!$C$5:$C$100,"")</f>
        <v/>
      </c>
      <c r="I28" s="55"/>
      <c r="J28" s="65">
        <v>23</v>
      </c>
      <c r="K28" s="66">
        <v>0</v>
      </c>
      <c r="L28" s="67">
        <v>0</v>
      </c>
      <c r="M28" s="59" t="str">
        <v/>
      </c>
      <c r="O28" s="65">
        <v>23</v>
      </c>
      <c r="P28" s="66" t="str">
        <f t="shared" si="3"/>
        <v/>
      </c>
      <c r="Q28" s="67" t="str">
        <f t="shared" si="4"/>
        <v/>
      </c>
      <c r="R28" s="59" t="str">
        <f t="shared" si="5"/>
        <v/>
      </c>
    </row>
    <row r="29" spans="2:18">
      <c r="B29" s="60"/>
      <c r="C29" s="61"/>
      <c r="D29" s="62"/>
      <c r="E29" s="51">
        <f t="shared" si="0"/>
        <v>0</v>
      </c>
      <c r="F29" s="52">
        <f t="shared" si="1"/>
        <v>0</v>
      </c>
      <c r="G29" s="63">
        <f t="shared" si="2"/>
        <v>0</v>
      </c>
      <c r="H29" s="64" t="str">
        <f>_xlfn.XLOOKUP(F29,'1. Sample details'!$D$5:$D$100,'1. Sample details'!$C$5:$C$100,"")</f>
        <v/>
      </c>
      <c r="I29" s="55"/>
      <c r="J29" s="65">
        <v>24</v>
      </c>
      <c r="K29" s="66">
        <v>0</v>
      </c>
      <c r="L29" s="67">
        <v>0</v>
      </c>
      <c r="M29" s="59" t="str">
        <v/>
      </c>
      <c r="O29" s="65">
        <v>24</v>
      </c>
      <c r="P29" s="66" t="str">
        <f t="shared" si="3"/>
        <v/>
      </c>
      <c r="Q29" s="67" t="str">
        <f t="shared" si="4"/>
        <v/>
      </c>
      <c r="R29" s="59" t="str">
        <f t="shared" si="5"/>
        <v/>
      </c>
    </row>
    <row r="30" spans="2:18">
      <c r="B30" s="68"/>
      <c r="C30" s="69"/>
      <c r="D30" s="70"/>
      <c r="E30" s="51">
        <f t="shared" si="0"/>
        <v>0</v>
      </c>
      <c r="F30" s="52">
        <f t="shared" si="1"/>
        <v>0</v>
      </c>
      <c r="G30" s="63">
        <f t="shared" si="2"/>
        <v>0</v>
      </c>
      <c r="H30" s="64" t="str">
        <f>_xlfn.XLOOKUP(F30,'1. Sample details'!$D$5:$D$100,'1. Sample details'!$C$5:$C$100,"")</f>
        <v/>
      </c>
      <c r="I30" s="55"/>
      <c r="J30" s="65">
        <v>25</v>
      </c>
      <c r="K30" s="66">
        <v>0</v>
      </c>
      <c r="L30" s="67">
        <v>0</v>
      </c>
      <c r="M30" s="59" t="str">
        <v/>
      </c>
      <c r="O30" s="65">
        <v>25</v>
      </c>
      <c r="P30" s="66" t="str">
        <f t="shared" si="3"/>
        <v/>
      </c>
      <c r="Q30" s="67" t="str">
        <f t="shared" si="4"/>
        <v/>
      </c>
      <c r="R30" s="59" t="str">
        <f t="shared" si="5"/>
        <v/>
      </c>
    </row>
    <row r="31" spans="2:18">
      <c r="B31" s="68"/>
      <c r="C31" s="69"/>
      <c r="D31" s="70"/>
      <c r="E31" s="51">
        <f t="shared" si="0"/>
        <v>0</v>
      </c>
      <c r="F31" s="52">
        <f t="shared" si="1"/>
        <v>0</v>
      </c>
      <c r="G31" s="63">
        <f t="shared" si="2"/>
        <v>0</v>
      </c>
      <c r="H31" s="64" t="str">
        <f>_xlfn.XLOOKUP(F31,'1. Sample details'!$D$5:$D$100,'1. Sample details'!$C$5:$C$100,"")</f>
        <v/>
      </c>
      <c r="I31" s="55"/>
      <c r="J31" s="65">
        <v>26</v>
      </c>
      <c r="K31" s="66">
        <v>0</v>
      </c>
      <c r="L31" s="67">
        <v>0</v>
      </c>
      <c r="M31" s="59" t="str">
        <v/>
      </c>
      <c r="O31" s="65">
        <v>26</v>
      </c>
      <c r="P31" s="66" t="str">
        <f t="shared" si="3"/>
        <v/>
      </c>
      <c r="Q31" s="67" t="str">
        <f t="shared" si="4"/>
        <v/>
      </c>
      <c r="R31" s="59" t="str">
        <f t="shared" si="5"/>
        <v/>
      </c>
    </row>
    <row r="32" spans="2:18">
      <c r="B32" s="68"/>
      <c r="C32" s="69"/>
      <c r="D32" s="70"/>
      <c r="E32" s="51">
        <f t="shared" si="0"/>
        <v>0</v>
      </c>
      <c r="F32" s="52">
        <f t="shared" si="1"/>
        <v>0</v>
      </c>
      <c r="G32" s="63">
        <f t="shared" si="2"/>
        <v>0</v>
      </c>
      <c r="H32" s="64" t="str">
        <f>_xlfn.XLOOKUP(F32,'1. Sample details'!$D$5:$D$100,'1. Sample details'!$C$5:$C$100,"")</f>
        <v/>
      </c>
      <c r="I32" s="55"/>
      <c r="J32" s="65">
        <v>27</v>
      </c>
      <c r="K32" s="66">
        <v>0</v>
      </c>
      <c r="L32" s="67">
        <v>0</v>
      </c>
      <c r="M32" s="59" t="str">
        <v/>
      </c>
      <c r="O32" s="65">
        <v>27</v>
      </c>
      <c r="P32" s="66" t="str">
        <f t="shared" si="3"/>
        <v/>
      </c>
      <c r="Q32" s="67" t="str">
        <f t="shared" si="4"/>
        <v/>
      </c>
      <c r="R32" s="59" t="str">
        <f t="shared" si="5"/>
        <v/>
      </c>
    </row>
    <row r="33" spans="2:18">
      <c r="B33" s="68"/>
      <c r="C33" s="69"/>
      <c r="D33" s="70"/>
      <c r="E33" s="51">
        <f t="shared" si="0"/>
        <v>0</v>
      </c>
      <c r="F33" s="52">
        <f t="shared" si="1"/>
        <v>0</v>
      </c>
      <c r="G33" s="63">
        <f t="shared" si="2"/>
        <v>0</v>
      </c>
      <c r="H33" s="64" t="str">
        <f>_xlfn.XLOOKUP(F33,'1. Sample details'!$D$5:$D$100,'1. Sample details'!$C$5:$C$100,"")</f>
        <v/>
      </c>
      <c r="I33" s="55"/>
      <c r="J33" s="65">
        <v>28</v>
      </c>
      <c r="K33" s="66">
        <v>0</v>
      </c>
      <c r="L33" s="67">
        <v>0</v>
      </c>
      <c r="M33" s="59" t="str">
        <v/>
      </c>
      <c r="O33" s="65">
        <v>28</v>
      </c>
      <c r="P33" s="66" t="str">
        <f t="shared" si="3"/>
        <v/>
      </c>
      <c r="Q33" s="67" t="str">
        <f t="shared" si="4"/>
        <v/>
      </c>
      <c r="R33" s="59" t="str">
        <f t="shared" si="5"/>
        <v/>
      </c>
    </row>
    <row r="34" spans="2:18">
      <c r="B34" s="68"/>
      <c r="C34" s="69"/>
      <c r="D34" s="70"/>
      <c r="E34" s="51">
        <f t="shared" si="0"/>
        <v>0</v>
      </c>
      <c r="F34" s="52">
        <f t="shared" si="1"/>
        <v>0</v>
      </c>
      <c r="G34" s="63">
        <f t="shared" si="2"/>
        <v>0</v>
      </c>
      <c r="H34" s="64" t="str">
        <f>_xlfn.XLOOKUP(F34,'1. Sample details'!$D$5:$D$100,'1. Sample details'!$C$5:$C$100,"")</f>
        <v/>
      </c>
      <c r="I34" s="55"/>
      <c r="J34" s="65">
        <v>29</v>
      </c>
      <c r="K34" s="66">
        <v>0</v>
      </c>
      <c r="L34" s="67">
        <v>0</v>
      </c>
      <c r="M34" s="59" t="str">
        <v/>
      </c>
      <c r="O34" s="65">
        <v>29</v>
      </c>
      <c r="P34" s="66" t="str">
        <f t="shared" si="3"/>
        <v/>
      </c>
      <c r="Q34" s="67" t="str">
        <f t="shared" si="4"/>
        <v/>
      </c>
      <c r="R34" s="59" t="str">
        <f t="shared" si="5"/>
        <v/>
      </c>
    </row>
    <row r="35" spans="2:18">
      <c r="B35" s="68"/>
      <c r="C35" s="69"/>
      <c r="D35" s="70"/>
      <c r="E35" s="51">
        <f t="shared" si="0"/>
        <v>0</v>
      </c>
      <c r="F35" s="52">
        <f t="shared" si="1"/>
        <v>0</v>
      </c>
      <c r="G35" s="63">
        <f t="shared" si="2"/>
        <v>0</v>
      </c>
      <c r="H35" s="64" t="str">
        <f>_xlfn.XLOOKUP(F35,'1. Sample details'!$D$5:$D$100,'1. Sample details'!$C$5:$C$100,"")</f>
        <v/>
      </c>
      <c r="I35" s="55"/>
      <c r="J35" s="65">
        <v>30</v>
      </c>
      <c r="K35" s="66">
        <v>0</v>
      </c>
      <c r="L35" s="67">
        <v>0</v>
      </c>
      <c r="M35" s="59" t="str">
        <v/>
      </c>
      <c r="O35" s="65">
        <v>30</v>
      </c>
      <c r="P35" s="66" t="str">
        <f t="shared" si="3"/>
        <v/>
      </c>
      <c r="Q35" s="67" t="str">
        <f t="shared" si="4"/>
        <v/>
      </c>
      <c r="R35" s="59" t="str">
        <f t="shared" si="5"/>
        <v/>
      </c>
    </row>
    <row r="36" spans="2:18">
      <c r="B36" s="68"/>
      <c r="C36" s="69"/>
      <c r="D36" s="70"/>
      <c r="E36" s="51">
        <f t="shared" si="0"/>
        <v>0</v>
      </c>
      <c r="F36" s="52">
        <f t="shared" si="1"/>
        <v>0</v>
      </c>
      <c r="G36" s="63">
        <f t="shared" si="2"/>
        <v>0</v>
      </c>
      <c r="H36" s="64" t="str">
        <f>_xlfn.XLOOKUP(F36,'1. Sample details'!$D$5:$D$100,'1. Sample details'!$C$5:$C$100,"")</f>
        <v/>
      </c>
      <c r="I36" s="55"/>
      <c r="J36" s="65">
        <v>31</v>
      </c>
      <c r="K36" s="66">
        <v>0</v>
      </c>
      <c r="L36" s="67">
        <v>0</v>
      </c>
      <c r="M36" s="59" t="str">
        <v/>
      </c>
      <c r="O36" s="65">
        <v>31</v>
      </c>
      <c r="P36" s="66" t="str">
        <f t="shared" si="3"/>
        <v/>
      </c>
      <c r="Q36" s="67" t="str">
        <f t="shared" si="4"/>
        <v/>
      </c>
      <c r="R36" s="59" t="str">
        <f t="shared" si="5"/>
        <v/>
      </c>
    </row>
    <row r="37" spans="2:18">
      <c r="B37" s="68"/>
      <c r="C37" s="69"/>
      <c r="D37" s="70"/>
      <c r="E37" s="51">
        <f t="shared" si="0"/>
        <v>0</v>
      </c>
      <c r="F37" s="52">
        <f t="shared" si="1"/>
        <v>0</v>
      </c>
      <c r="G37" s="63">
        <f t="shared" si="2"/>
        <v>0</v>
      </c>
      <c r="H37" s="64" t="str">
        <f>_xlfn.XLOOKUP(F37,'1. Sample details'!$D$5:$D$100,'1. Sample details'!$C$5:$C$100,"")</f>
        <v/>
      </c>
      <c r="I37" s="55"/>
      <c r="J37" s="65">
        <v>32</v>
      </c>
      <c r="K37" s="66">
        <v>0</v>
      </c>
      <c r="L37" s="67">
        <v>0</v>
      </c>
      <c r="M37" s="59" t="str">
        <v/>
      </c>
      <c r="O37" s="65">
        <v>32</v>
      </c>
      <c r="P37" s="66" t="str">
        <f t="shared" si="3"/>
        <v/>
      </c>
      <c r="Q37" s="67" t="str">
        <f t="shared" si="4"/>
        <v/>
      </c>
      <c r="R37" s="59" t="str">
        <f t="shared" si="5"/>
        <v/>
      </c>
    </row>
    <row r="38" spans="2:18">
      <c r="B38" s="68"/>
      <c r="C38" s="69"/>
      <c r="D38" s="70"/>
      <c r="E38" s="51">
        <f t="shared" si="0"/>
        <v>0</v>
      </c>
      <c r="F38" s="52">
        <f t="shared" si="1"/>
        <v>0</v>
      </c>
      <c r="G38" s="63">
        <f t="shared" si="2"/>
        <v>0</v>
      </c>
      <c r="H38" s="64" t="str">
        <f>_xlfn.XLOOKUP(F38,'1. Sample details'!$D$5:$D$100,'1. Sample details'!$C$5:$C$100,"")</f>
        <v/>
      </c>
      <c r="I38" s="55"/>
      <c r="J38" s="65">
        <v>33</v>
      </c>
      <c r="K38" s="66">
        <v>0</v>
      </c>
      <c r="L38" s="67">
        <v>0</v>
      </c>
      <c r="M38" s="59" t="str">
        <v/>
      </c>
      <c r="O38" s="65">
        <v>33</v>
      </c>
      <c r="P38" s="66" t="str">
        <f t="shared" si="3"/>
        <v/>
      </c>
      <c r="Q38" s="67" t="str">
        <f t="shared" si="4"/>
        <v/>
      </c>
      <c r="R38" s="59" t="str">
        <f t="shared" si="5"/>
        <v/>
      </c>
    </row>
    <row r="39" spans="2:18">
      <c r="B39" s="68"/>
      <c r="C39" s="69"/>
      <c r="D39" s="70"/>
      <c r="E39" s="51">
        <f t="shared" si="0"/>
        <v>0</v>
      </c>
      <c r="F39" s="52">
        <f t="shared" si="1"/>
        <v>0</v>
      </c>
      <c r="G39" s="63">
        <f t="shared" si="2"/>
        <v>0</v>
      </c>
      <c r="H39" s="64" t="str">
        <f>_xlfn.XLOOKUP(F39,'1. Sample details'!$D$5:$D$100,'1. Sample details'!$C$5:$C$100,"")</f>
        <v/>
      </c>
      <c r="I39" s="55"/>
      <c r="J39" s="65">
        <v>34</v>
      </c>
      <c r="K39" s="66">
        <v>0</v>
      </c>
      <c r="L39" s="67">
        <v>0</v>
      </c>
      <c r="M39" s="59" t="str">
        <v/>
      </c>
      <c r="O39" s="65">
        <v>34</v>
      </c>
      <c r="P39" s="66" t="str">
        <f t="shared" si="3"/>
        <v/>
      </c>
      <c r="Q39" s="67" t="str">
        <f t="shared" si="4"/>
        <v/>
      </c>
      <c r="R39" s="59" t="str">
        <f t="shared" si="5"/>
        <v/>
      </c>
    </row>
    <row r="40" spans="2:18">
      <c r="B40" s="68"/>
      <c r="C40" s="69"/>
      <c r="D40" s="70"/>
      <c r="E40" s="51">
        <f t="shared" si="0"/>
        <v>0</v>
      </c>
      <c r="F40" s="52">
        <f t="shared" si="1"/>
        <v>0</v>
      </c>
      <c r="G40" s="63">
        <f t="shared" si="2"/>
        <v>0</v>
      </c>
      <c r="H40" s="64" t="str">
        <f>_xlfn.XLOOKUP(F40,'1. Sample details'!$D$5:$D$100,'1. Sample details'!$C$5:$C$100,"")</f>
        <v/>
      </c>
      <c r="I40" s="55"/>
      <c r="J40" s="65">
        <v>35</v>
      </c>
      <c r="K40" s="66">
        <v>0</v>
      </c>
      <c r="L40" s="67">
        <v>0</v>
      </c>
      <c r="M40" s="59" t="str">
        <v/>
      </c>
      <c r="O40" s="65">
        <v>35</v>
      </c>
      <c r="P40" s="66" t="str">
        <f t="shared" si="3"/>
        <v/>
      </c>
      <c r="Q40" s="67" t="str">
        <f t="shared" si="4"/>
        <v/>
      </c>
      <c r="R40" s="59" t="str">
        <f t="shared" si="5"/>
        <v/>
      </c>
    </row>
    <row r="41" spans="2:18">
      <c r="B41" s="68"/>
      <c r="C41" s="69"/>
      <c r="D41" s="70"/>
      <c r="E41" s="51">
        <f t="shared" si="0"/>
        <v>0</v>
      </c>
      <c r="F41" s="52">
        <f t="shared" si="1"/>
        <v>0</v>
      </c>
      <c r="G41" s="63">
        <f t="shared" si="2"/>
        <v>0</v>
      </c>
      <c r="H41" s="64" t="str">
        <f>_xlfn.XLOOKUP(F41,'1. Sample details'!$D$5:$D$100,'1. Sample details'!$C$5:$C$100,"")</f>
        <v/>
      </c>
      <c r="I41" s="55"/>
      <c r="J41" s="65">
        <v>36</v>
      </c>
      <c r="K41" s="66">
        <v>0</v>
      </c>
      <c r="L41" s="67">
        <v>0</v>
      </c>
      <c r="M41" s="59" t="str">
        <v/>
      </c>
      <c r="O41" s="65">
        <v>36</v>
      </c>
      <c r="P41" s="66" t="str">
        <f t="shared" si="3"/>
        <v/>
      </c>
      <c r="Q41" s="67" t="str">
        <f t="shared" si="4"/>
        <v/>
      </c>
      <c r="R41" s="59" t="str">
        <f t="shared" si="5"/>
        <v/>
      </c>
    </row>
    <row r="42" spans="2:18">
      <c r="B42" s="68"/>
      <c r="C42" s="69"/>
      <c r="D42" s="70"/>
      <c r="E42" s="51">
        <f t="shared" si="0"/>
        <v>0</v>
      </c>
      <c r="F42" s="52">
        <f t="shared" si="1"/>
        <v>0</v>
      </c>
      <c r="G42" s="63">
        <f t="shared" si="2"/>
        <v>0</v>
      </c>
      <c r="H42" s="64" t="str">
        <f>_xlfn.XLOOKUP(F42,'1. Sample details'!$D$5:$D$100,'1. Sample details'!$C$5:$C$100,"")</f>
        <v/>
      </c>
      <c r="I42" s="55"/>
      <c r="J42" s="65">
        <v>37</v>
      </c>
      <c r="K42" s="66">
        <v>0</v>
      </c>
      <c r="L42" s="67">
        <v>0</v>
      </c>
      <c r="M42" s="59" t="str">
        <v/>
      </c>
      <c r="O42" s="65">
        <v>37</v>
      </c>
      <c r="P42" s="66" t="str">
        <f t="shared" si="3"/>
        <v/>
      </c>
      <c r="Q42" s="67" t="str">
        <f t="shared" si="4"/>
        <v/>
      </c>
      <c r="R42" s="59" t="str">
        <f t="shared" si="5"/>
        <v/>
      </c>
    </row>
    <row r="43" spans="2:18">
      <c r="B43" s="68"/>
      <c r="C43" s="69"/>
      <c r="D43" s="70"/>
      <c r="E43" s="51">
        <f t="shared" si="0"/>
        <v>0</v>
      </c>
      <c r="F43" s="52">
        <f t="shared" si="1"/>
        <v>0</v>
      </c>
      <c r="G43" s="63">
        <f t="shared" si="2"/>
        <v>0</v>
      </c>
      <c r="H43" s="64" t="str">
        <f>_xlfn.XLOOKUP(F43,'1. Sample details'!$D$5:$D$100,'1. Sample details'!$C$5:$C$100,"")</f>
        <v/>
      </c>
      <c r="I43" s="55"/>
      <c r="J43" s="65">
        <v>38</v>
      </c>
      <c r="K43" s="66">
        <v>0</v>
      </c>
      <c r="L43" s="67">
        <v>0</v>
      </c>
      <c r="M43" s="59" t="str">
        <v/>
      </c>
      <c r="O43" s="65">
        <v>38</v>
      </c>
      <c r="P43" s="66" t="str">
        <f t="shared" si="3"/>
        <v/>
      </c>
      <c r="Q43" s="67" t="str">
        <f t="shared" si="4"/>
        <v/>
      </c>
      <c r="R43" s="59" t="str">
        <f t="shared" si="5"/>
        <v/>
      </c>
    </row>
    <row r="44" spans="2:18">
      <c r="B44" s="68"/>
      <c r="C44" s="69"/>
      <c r="D44" s="70"/>
      <c r="E44" s="51">
        <f t="shared" si="0"/>
        <v>0</v>
      </c>
      <c r="F44" s="52">
        <f t="shared" si="1"/>
        <v>0</v>
      </c>
      <c r="G44" s="63">
        <f t="shared" si="2"/>
        <v>0</v>
      </c>
      <c r="H44" s="64" t="str">
        <f>_xlfn.XLOOKUP(F44,'1. Sample details'!$D$5:$D$100,'1. Sample details'!$C$5:$C$100,"")</f>
        <v/>
      </c>
      <c r="I44" s="55"/>
      <c r="J44" s="65">
        <v>39</v>
      </c>
      <c r="K44" s="66">
        <v>0</v>
      </c>
      <c r="L44" s="67">
        <v>0</v>
      </c>
      <c r="M44" s="59" t="str">
        <v/>
      </c>
      <c r="O44" s="65">
        <v>39</v>
      </c>
      <c r="P44" s="66" t="str">
        <f t="shared" si="3"/>
        <v/>
      </c>
      <c r="Q44" s="67" t="str">
        <f t="shared" si="4"/>
        <v/>
      </c>
      <c r="R44" s="59" t="str">
        <f t="shared" si="5"/>
        <v/>
      </c>
    </row>
    <row r="45" spans="2:18">
      <c r="B45" s="68"/>
      <c r="C45" s="69"/>
      <c r="D45" s="70"/>
      <c r="E45" s="51">
        <f t="shared" si="0"/>
        <v>0</v>
      </c>
      <c r="F45" s="52">
        <f t="shared" si="1"/>
        <v>0</v>
      </c>
      <c r="G45" s="63">
        <f t="shared" si="2"/>
        <v>0</v>
      </c>
      <c r="H45" s="64" t="str">
        <f>_xlfn.XLOOKUP(F45,'1. Sample details'!$D$5:$D$100,'1. Sample details'!$C$5:$C$100,"")</f>
        <v/>
      </c>
      <c r="I45" s="55"/>
      <c r="J45" s="65">
        <v>40</v>
      </c>
      <c r="K45" s="66">
        <v>0</v>
      </c>
      <c r="L45" s="67">
        <v>0</v>
      </c>
      <c r="M45" s="59" t="str">
        <v/>
      </c>
      <c r="O45" s="65">
        <v>40</v>
      </c>
      <c r="P45" s="66" t="str">
        <f t="shared" si="3"/>
        <v/>
      </c>
      <c r="Q45" s="67" t="str">
        <f t="shared" si="4"/>
        <v/>
      </c>
      <c r="R45" s="59" t="str">
        <f t="shared" si="5"/>
        <v/>
      </c>
    </row>
    <row r="46" spans="2:18">
      <c r="B46" s="68"/>
      <c r="C46" s="69"/>
      <c r="D46" s="70"/>
      <c r="E46" s="51">
        <f t="shared" si="0"/>
        <v>0</v>
      </c>
      <c r="F46" s="52">
        <f t="shared" si="1"/>
        <v>0</v>
      </c>
      <c r="G46" s="63">
        <f t="shared" si="2"/>
        <v>0</v>
      </c>
      <c r="H46" s="64" t="str">
        <f>_xlfn.XLOOKUP(F46,'1. Sample details'!$D$5:$D$100,'1. Sample details'!$C$5:$C$100,"")</f>
        <v/>
      </c>
      <c r="I46" s="55"/>
      <c r="J46" s="65">
        <v>41</v>
      </c>
      <c r="K46" s="66">
        <v>0</v>
      </c>
      <c r="L46" s="67">
        <v>0</v>
      </c>
      <c r="M46" s="59" t="str">
        <v/>
      </c>
      <c r="O46" s="65">
        <v>41</v>
      </c>
      <c r="P46" s="66" t="str">
        <f t="shared" si="3"/>
        <v/>
      </c>
      <c r="Q46" s="67" t="str">
        <f t="shared" si="4"/>
        <v/>
      </c>
      <c r="R46" s="59" t="str">
        <f t="shared" si="5"/>
        <v/>
      </c>
    </row>
    <row r="47" spans="2:18">
      <c r="B47" s="68"/>
      <c r="C47" s="69"/>
      <c r="D47" s="70"/>
      <c r="E47" s="51">
        <f t="shared" si="0"/>
        <v>0</v>
      </c>
      <c r="F47" s="52">
        <f t="shared" si="1"/>
        <v>0</v>
      </c>
      <c r="G47" s="63">
        <f t="shared" si="2"/>
        <v>0</v>
      </c>
      <c r="H47" s="64" t="str">
        <f>_xlfn.XLOOKUP(F47,'1. Sample details'!$D$5:$D$100,'1. Sample details'!$C$5:$C$100,"")</f>
        <v/>
      </c>
      <c r="I47" s="55"/>
      <c r="J47" s="65">
        <v>42</v>
      </c>
      <c r="K47" s="66">
        <v>0</v>
      </c>
      <c r="L47" s="67">
        <v>0</v>
      </c>
      <c r="M47" s="59" t="str">
        <v/>
      </c>
      <c r="O47" s="65">
        <v>42</v>
      </c>
      <c r="P47" s="66" t="str">
        <f t="shared" si="3"/>
        <v/>
      </c>
      <c r="Q47" s="67" t="str">
        <f t="shared" si="4"/>
        <v/>
      </c>
      <c r="R47" s="59" t="str">
        <f t="shared" si="5"/>
        <v/>
      </c>
    </row>
    <row r="48" spans="2:18">
      <c r="B48" s="68"/>
      <c r="C48" s="69"/>
      <c r="D48" s="70"/>
      <c r="E48" s="51">
        <f t="shared" si="0"/>
        <v>0</v>
      </c>
      <c r="F48" s="52">
        <f t="shared" si="1"/>
        <v>0</v>
      </c>
      <c r="G48" s="63">
        <f t="shared" si="2"/>
        <v>0</v>
      </c>
      <c r="H48" s="64" t="str">
        <f>_xlfn.XLOOKUP(F48,'1. Sample details'!$D$5:$D$100,'1. Sample details'!$C$5:$C$100,"")</f>
        <v/>
      </c>
      <c r="I48" s="55"/>
      <c r="J48" s="65">
        <v>43</v>
      </c>
      <c r="K48" s="66">
        <v>0</v>
      </c>
      <c r="L48" s="67">
        <v>0</v>
      </c>
      <c r="M48" s="59" t="str">
        <v/>
      </c>
      <c r="O48" s="65">
        <v>43</v>
      </c>
      <c r="P48" s="66" t="str">
        <f t="shared" si="3"/>
        <v/>
      </c>
      <c r="Q48" s="67" t="str">
        <f t="shared" si="4"/>
        <v/>
      </c>
      <c r="R48" s="59" t="str">
        <f t="shared" si="5"/>
        <v/>
      </c>
    </row>
    <row r="49" spans="2:18">
      <c r="B49" s="68"/>
      <c r="C49" s="69"/>
      <c r="D49" s="70"/>
      <c r="E49" s="51">
        <f t="shared" si="0"/>
        <v>0</v>
      </c>
      <c r="F49" s="52">
        <f t="shared" si="1"/>
        <v>0</v>
      </c>
      <c r="G49" s="63">
        <f t="shared" si="2"/>
        <v>0</v>
      </c>
      <c r="H49" s="64" t="str">
        <f>_xlfn.XLOOKUP(F49,'1. Sample details'!$D$5:$D$100,'1. Sample details'!$C$5:$C$100,"")</f>
        <v/>
      </c>
      <c r="I49" s="55"/>
      <c r="J49" s="65">
        <v>44</v>
      </c>
      <c r="K49" s="66">
        <v>0</v>
      </c>
      <c r="L49" s="67">
        <v>0</v>
      </c>
      <c r="M49" s="59" t="str">
        <v/>
      </c>
      <c r="O49" s="65">
        <v>44</v>
      </c>
      <c r="P49" s="66" t="str">
        <f t="shared" si="3"/>
        <v/>
      </c>
      <c r="Q49" s="67" t="str">
        <f t="shared" si="4"/>
        <v/>
      </c>
      <c r="R49" s="59" t="str">
        <f t="shared" si="5"/>
        <v/>
      </c>
    </row>
    <row r="50" spans="2:18">
      <c r="B50" s="68"/>
      <c r="C50" s="69"/>
      <c r="D50" s="70"/>
      <c r="E50" s="51">
        <f t="shared" si="0"/>
        <v>0</v>
      </c>
      <c r="F50" s="52">
        <f t="shared" si="1"/>
        <v>0</v>
      </c>
      <c r="G50" s="63">
        <f t="shared" si="2"/>
        <v>0</v>
      </c>
      <c r="H50" s="64" t="str">
        <f>_xlfn.XLOOKUP(F50,'1. Sample details'!$D$5:$D$100,'1. Sample details'!$C$5:$C$100,"")</f>
        <v/>
      </c>
      <c r="I50" s="55"/>
      <c r="J50" s="65">
        <v>45</v>
      </c>
      <c r="K50" s="66">
        <v>0</v>
      </c>
      <c r="L50" s="67">
        <v>0</v>
      </c>
      <c r="M50" s="59" t="str">
        <v/>
      </c>
      <c r="O50" s="65">
        <v>45</v>
      </c>
      <c r="P50" s="66" t="str">
        <f t="shared" si="3"/>
        <v/>
      </c>
      <c r="Q50" s="67" t="str">
        <f t="shared" si="4"/>
        <v/>
      </c>
      <c r="R50" s="59" t="str">
        <f t="shared" si="5"/>
        <v/>
      </c>
    </row>
    <row r="51" spans="2:18">
      <c r="B51" s="68"/>
      <c r="C51" s="69"/>
      <c r="D51" s="70"/>
      <c r="E51" s="51">
        <f t="shared" si="0"/>
        <v>0</v>
      </c>
      <c r="F51" s="52">
        <f t="shared" si="1"/>
        <v>0</v>
      </c>
      <c r="G51" s="63">
        <f t="shared" si="2"/>
        <v>0</v>
      </c>
      <c r="H51" s="64" t="str">
        <f>_xlfn.XLOOKUP(F51,'1. Sample details'!$D$5:$D$100,'1. Sample details'!$C$5:$C$100,"")</f>
        <v/>
      </c>
      <c r="I51" s="55"/>
      <c r="J51" s="65">
        <v>46</v>
      </c>
      <c r="K51" s="66">
        <v>0</v>
      </c>
      <c r="L51" s="67">
        <v>0</v>
      </c>
      <c r="M51" s="59" t="str">
        <v/>
      </c>
      <c r="O51" s="65">
        <v>46</v>
      </c>
      <c r="P51" s="66" t="str">
        <f t="shared" si="3"/>
        <v/>
      </c>
      <c r="Q51" s="67" t="str">
        <f t="shared" si="4"/>
        <v/>
      </c>
      <c r="R51" s="59" t="str">
        <f t="shared" si="5"/>
        <v/>
      </c>
    </row>
    <row r="52" spans="2:18">
      <c r="B52" s="68"/>
      <c r="C52" s="69"/>
      <c r="D52" s="70"/>
      <c r="E52" s="51">
        <f t="shared" si="0"/>
        <v>0</v>
      </c>
      <c r="F52" s="52">
        <f t="shared" si="1"/>
        <v>0</v>
      </c>
      <c r="G52" s="63">
        <f t="shared" si="2"/>
        <v>0</v>
      </c>
      <c r="H52" s="64" t="str">
        <f>_xlfn.XLOOKUP(F52,'1. Sample details'!$D$5:$D$100,'1. Sample details'!$C$5:$C$100,"")</f>
        <v/>
      </c>
      <c r="I52" s="55"/>
      <c r="J52" s="65">
        <v>47</v>
      </c>
      <c r="K52" s="66">
        <v>0</v>
      </c>
      <c r="L52" s="67">
        <v>0</v>
      </c>
      <c r="M52" s="59" t="str">
        <v/>
      </c>
      <c r="O52" s="65">
        <v>47</v>
      </c>
      <c r="P52" s="66" t="str">
        <f t="shared" si="3"/>
        <v/>
      </c>
      <c r="Q52" s="67" t="str">
        <f t="shared" si="4"/>
        <v/>
      </c>
      <c r="R52" s="59" t="str">
        <f t="shared" si="5"/>
        <v/>
      </c>
    </row>
    <row r="53" spans="2:18">
      <c r="B53" s="68"/>
      <c r="C53" s="69"/>
      <c r="D53" s="70"/>
      <c r="E53" s="51">
        <f t="shared" si="0"/>
        <v>0</v>
      </c>
      <c r="F53" s="52">
        <f t="shared" si="1"/>
        <v>0</v>
      </c>
      <c r="G53" s="63">
        <f t="shared" si="2"/>
        <v>0</v>
      </c>
      <c r="H53" s="64" t="str">
        <f>_xlfn.XLOOKUP(F53,'1. Sample details'!$D$5:$D$100,'1. Sample details'!$C$5:$C$100,"")</f>
        <v/>
      </c>
      <c r="I53" s="55"/>
      <c r="J53" s="65">
        <v>48</v>
      </c>
      <c r="K53" s="66">
        <v>0</v>
      </c>
      <c r="L53" s="67">
        <v>0</v>
      </c>
      <c r="M53" s="59" t="str">
        <v/>
      </c>
      <c r="O53" s="65">
        <v>48</v>
      </c>
      <c r="P53" s="66" t="str">
        <f t="shared" si="3"/>
        <v/>
      </c>
      <c r="Q53" s="67" t="str">
        <f t="shared" si="4"/>
        <v/>
      </c>
      <c r="R53" s="59" t="str">
        <f t="shared" si="5"/>
        <v/>
      </c>
    </row>
    <row r="54" spans="2:18">
      <c r="B54" s="68"/>
      <c r="C54" s="69"/>
      <c r="D54" s="70"/>
      <c r="E54" s="51">
        <f t="shared" si="0"/>
        <v>0</v>
      </c>
      <c r="F54" s="52">
        <f t="shared" si="1"/>
        <v>0</v>
      </c>
      <c r="G54" s="63">
        <f t="shared" si="2"/>
        <v>0</v>
      </c>
      <c r="H54" s="64" t="str">
        <f>_xlfn.XLOOKUP(F54,'1. Sample details'!$D$5:$D$100,'1. Sample details'!$C$5:$C$100,"")</f>
        <v/>
      </c>
      <c r="I54" s="55"/>
      <c r="J54" s="65">
        <v>49</v>
      </c>
      <c r="K54" s="66">
        <v>0</v>
      </c>
      <c r="L54" s="67">
        <v>0</v>
      </c>
      <c r="M54" s="59" t="str">
        <v/>
      </c>
      <c r="O54" s="65">
        <v>49</v>
      </c>
      <c r="P54" s="66" t="str">
        <f t="shared" si="3"/>
        <v/>
      </c>
      <c r="Q54" s="67" t="str">
        <f t="shared" si="4"/>
        <v/>
      </c>
      <c r="R54" s="59" t="str">
        <f t="shared" si="5"/>
        <v/>
      </c>
    </row>
    <row r="55" spans="2:18">
      <c r="B55" s="68"/>
      <c r="C55" s="69"/>
      <c r="D55" s="70"/>
      <c r="E55" s="51">
        <f t="shared" si="0"/>
        <v>0</v>
      </c>
      <c r="F55" s="52">
        <f t="shared" si="1"/>
        <v>0</v>
      </c>
      <c r="G55" s="63">
        <f t="shared" si="2"/>
        <v>0</v>
      </c>
      <c r="H55" s="64" t="str">
        <f>_xlfn.XLOOKUP(F55,'1. Sample details'!$D$5:$D$100,'1. Sample details'!$C$5:$C$100,"")</f>
        <v/>
      </c>
      <c r="I55" s="55"/>
      <c r="J55" s="65">
        <v>50</v>
      </c>
      <c r="K55" s="66">
        <v>0</v>
      </c>
      <c r="L55" s="67">
        <v>0</v>
      </c>
      <c r="M55" s="59" t="str">
        <v/>
      </c>
      <c r="O55" s="65">
        <v>50</v>
      </c>
      <c r="P55" s="66" t="str">
        <f t="shared" si="3"/>
        <v/>
      </c>
      <c r="Q55" s="67" t="str">
        <f t="shared" si="4"/>
        <v/>
      </c>
      <c r="R55" s="59" t="str">
        <f t="shared" si="5"/>
        <v/>
      </c>
    </row>
    <row r="56" spans="2:18">
      <c r="B56" s="68"/>
      <c r="C56" s="69"/>
      <c r="D56" s="70"/>
      <c r="E56" s="51">
        <f t="shared" si="0"/>
        <v>0</v>
      </c>
      <c r="F56" s="52">
        <f t="shared" si="1"/>
        <v>0</v>
      </c>
      <c r="G56" s="63">
        <f t="shared" si="2"/>
        <v>0</v>
      </c>
      <c r="H56" s="64" t="str">
        <f>_xlfn.XLOOKUP(F56,'1. Sample details'!$D$5:$D$100,'1. Sample details'!$C$5:$C$100,"")</f>
        <v/>
      </c>
      <c r="I56" s="55"/>
      <c r="J56" s="65">
        <v>51</v>
      </c>
      <c r="K56" s="66">
        <v>0</v>
      </c>
      <c r="L56" s="67">
        <v>0</v>
      </c>
      <c r="M56" s="59" t="str">
        <v/>
      </c>
      <c r="O56" s="65">
        <v>51</v>
      </c>
      <c r="P56" s="66" t="str">
        <f t="shared" si="3"/>
        <v/>
      </c>
      <c r="Q56" s="67" t="str">
        <f t="shared" si="4"/>
        <v/>
      </c>
      <c r="R56" s="59" t="str">
        <f t="shared" si="5"/>
        <v/>
      </c>
    </row>
    <row r="57" spans="2:18">
      <c r="B57" s="68"/>
      <c r="C57" s="69"/>
      <c r="D57" s="70"/>
      <c r="E57" s="51">
        <f t="shared" si="0"/>
        <v>0</v>
      </c>
      <c r="F57" s="52">
        <f t="shared" si="1"/>
        <v>0</v>
      </c>
      <c r="G57" s="63">
        <f t="shared" si="2"/>
        <v>0</v>
      </c>
      <c r="H57" s="64" t="str">
        <f>_xlfn.XLOOKUP(F57,'1. Sample details'!$D$5:$D$100,'1. Sample details'!$C$5:$C$100,"")</f>
        <v/>
      </c>
      <c r="I57" s="55"/>
      <c r="J57" s="65">
        <v>52</v>
      </c>
      <c r="K57" s="66">
        <v>0</v>
      </c>
      <c r="L57" s="67">
        <v>0</v>
      </c>
      <c r="M57" s="59" t="str">
        <v/>
      </c>
      <c r="O57" s="65">
        <v>52</v>
      </c>
      <c r="P57" s="66" t="str">
        <f t="shared" si="3"/>
        <v/>
      </c>
      <c r="Q57" s="67" t="str">
        <f t="shared" si="4"/>
        <v/>
      </c>
      <c r="R57" s="59" t="str">
        <f t="shared" si="5"/>
        <v/>
      </c>
    </row>
    <row r="58" spans="2:18">
      <c r="B58" s="68"/>
      <c r="C58" s="69"/>
      <c r="D58" s="70"/>
      <c r="E58" s="51">
        <f t="shared" si="0"/>
        <v>0</v>
      </c>
      <c r="F58" s="52">
        <f t="shared" si="1"/>
        <v>0</v>
      </c>
      <c r="G58" s="63">
        <f t="shared" si="2"/>
        <v>0</v>
      </c>
      <c r="H58" s="64" t="str">
        <f>_xlfn.XLOOKUP(F58,'1. Sample details'!$D$5:$D$100,'1. Sample details'!$C$5:$C$100,"")</f>
        <v/>
      </c>
      <c r="I58" s="55"/>
      <c r="J58" s="65">
        <v>53</v>
      </c>
      <c r="K58" s="66">
        <v>0</v>
      </c>
      <c r="L58" s="67">
        <v>0</v>
      </c>
      <c r="M58" s="59" t="str">
        <v/>
      </c>
      <c r="O58" s="65">
        <v>53</v>
      </c>
      <c r="P58" s="66" t="str">
        <f t="shared" si="3"/>
        <v/>
      </c>
      <c r="Q58" s="67" t="str">
        <f t="shared" si="4"/>
        <v/>
      </c>
      <c r="R58" s="59" t="str">
        <f t="shared" si="5"/>
        <v/>
      </c>
    </row>
    <row r="59" spans="2:18">
      <c r="B59" s="68"/>
      <c r="C59" s="69"/>
      <c r="D59" s="70"/>
      <c r="E59" s="51">
        <f t="shared" si="0"/>
        <v>0</v>
      </c>
      <c r="F59" s="52">
        <f t="shared" si="1"/>
        <v>0</v>
      </c>
      <c r="G59" s="63">
        <f t="shared" si="2"/>
        <v>0</v>
      </c>
      <c r="H59" s="64" t="str">
        <f>_xlfn.XLOOKUP(F59,'1. Sample details'!$D$5:$D$100,'1. Sample details'!$C$5:$C$100,"")</f>
        <v/>
      </c>
      <c r="I59" s="55"/>
      <c r="J59" s="65">
        <v>54</v>
      </c>
      <c r="K59" s="66">
        <v>0</v>
      </c>
      <c r="L59" s="67">
        <v>0</v>
      </c>
      <c r="M59" s="59" t="str">
        <v/>
      </c>
      <c r="O59" s="65">
        <v>54</v>
      </c>
      <c r="P59" s="66" t="str">
        <f t="shared" si="3"/>
        <v/>
      </c>
      <c r="Q59" s="67" t="str">
        <f t="shared" si="4"/>
        <v/>
      </c>
      <c r="R59" s="59" t="str">
        <f t="shared" si="5"/>
        <v/>
      </c>
    </row>
    <row r="60" spans="2:18">
      <c r="B60" s="68"/>
      <c r="C60" s="69"/>
      <c r="D60" s="70"/>
      <c r="E60" s="51">
        <f t="shared" si="0"/>
        <v>0</v>
      </c>
      <c r="F60" s="52">
        <f t="shared" si="1"/>
        <v>0</v>
      </c>
      <c r="G60" s="63">
        <f t="shared" si="2"/>
        <v>0</v>
      </c>
      <c r="H60" s="64" t="str">
        <f>_xlfn.XLOOKUP(F60,'1. Sample details'!$D$5:$D$100,'1. Sample details'!$C$5:$C$100,"")</f>
        <v/>
      </c>
      <c r="I60" s="55"/>
      <c r="J60" s="65">
        <v>55</v>
      </c>
      <c r="K60" s="66">
        <v>0</v>
      </c>
      <c r="L60" s="67">
        <v>0</v>
      </c>
      <c r="M60" s="59" t="str">
        <v/>
      </c>
      <c r="O60" s="65">
        <v>55</v>
      </c>
      <c r="P60" s="66" t="str">
        <f t="shared" si="3"/>
        <v/>
      </c>
      <c r="Q60" s="67" t="str">
        <f t="shared" si="4"/>
        <v/>
      </c>
      <c r="R60" s="59" t="str">
        <f t="shared" si="5"/>
        <v/>
      </c>
    </row>
    <row r="61" spans="2:18">
      <c r="B61" s="68"/>
      <c r="C61" s="69"/>
      <c r="D61" s="70"/>
      <c r="E61" s="51">
        <f t="shared" si="0"/>
        <v>0</v>
      </c>
      <c r="F61" s="52">
        <f t="shared" si="1"/>
        <v>0</v>
      </c>
      <c r="G61" s="63">
        <f t="shared" si="2"/>
        <v>0</v>
      </c>
      <c r="H61" s="64" t="str">
        <f>_xlfn.XLOOKUP(F61,'1. Sample details'!$D$5:$D$100,'1. Sample details'!$C$5:$C$100,"")</f>
        <v/>
      </c>
      <c r="I61" s="55"/>
      <c r="J61" s="65">
        <v>56</v>
      </c>
      <c r="K61" s="66">
        <v>0</v>
      </c>
      <c r="L61" s="67">
        <v>0</v>
      </c>
      <c r="M61" s="59" t="str">
        <v/>
      </c>
      <c r="O61" s="65">
        <v>56</v>
      </c>
      <c r="P61" s="66" t="str">
        <f t="shared" si="3"/>
        <v/>
      </c>
      <c r="Q61" s="67" t="str">
        <f t="shared" si="4"/>
        <v/>
      </c>
      <c r="R61" s="59" t="str">
        <f t="shared" si="5"/>
        <v/>
      </c>
    </row>
    <row r="62" spans="2:18">
      <c r="B62" s="68"/>
      <c r="C62" s="69"/>
      <c r="D62" s="70"/>
      <c r="E62" s="51">
        <f t="shared" si="0"/>
        <v>0</v>
      </c>
      <c r="F62" s="52">
        <f t="shared" si="1"/>
        <v>0</v>
      </c>
      <c r="G62" s="63">
        <f t="shared" si="2"/>
        <v>0</v>
      </c>
      <c r="H62" s="64" t="str">
        <f>_xlfn.XLOOKUP(F62,'1. Sample details'!$D$5:$D$100,'1. Sample details'!$C$5:$C$100,"")</f>
        <v/>
      </c>
      <c r="I62" s="55"/>
      <c r="J62" s="65">
        <v>57</v>
      </c>
      <c r="K62" s="66">
        <v>0</v>
      </c>
      <c r="L62" s="67">
        <v>0</v>
      </c>
      <c r="M62" s="59" t="str">
        <v/>
      </c>
      <c r="O62" s="65">
        <v>57</v>
      </c>
      <c r="P62" s="66" t="str">
        <f t="shared" si="3"/>
        <v/>
      </c>
      <c r="Q62" s="67" t="str">
        <f t="shared" si="4"/>
        <v/>
      </c>
      <c r="R62" s="59" t="str">
        <f t="shared" si="5"/>
        <v/>
      </c>
    </row>
    <row r="63" spans="2:18">
      <c r="B63" s="68"/>
      <c r="C63" s="69"/>
      <c r="D63" s="70"/>
      <c r="E63" s="51">
        <f t="shared" si="0"/>
        <v>0</v>
      </c>
      <c r="F63" s="52">
        <f t="shared" si="1"/>
        <v>0</v>
      </c>
      <c r="G63" s="63">
        <f t="shared" si="2"/>
        <v>0</v>
      </c>
      <c r="H63" s="64" t="str">
        <f>_xlfn.XLOOKUP(F63,'1. Sample details'!$D$5:$D$100,'1. Sample details'!$C$5:$C$100,"")</f>
        <v/>
      </c>
      <c r="I63" s="55"/>
      <c r="J63" s="65">
        <v>58</v>
      </c>
      <c r="K63" s="66">
        <v>0</v>
      </c>
      <c r="L63" s="67">
        <v>0</v>
      </c>
      <c r="M63" s="59" t="str">
        <v/>
      </c>
      <c r="O63" s="65">
        <v>58</v>
      </c>
      <c r="P63" s="66" t="str">
        <f t="shared" si="3"/>
        <v/>
      </c>
      <c r="Q63" s="67" t="str">
        <f t="shared" si="4"/>
        <v/>
      </c>
      <c r="R63" s="59" t="str">
        <f t="shared" si="5"/>
        <v/>
      </c>
    </row>
    <row r="64" spans="2:18">
      <c r="B64" s="68"/>
      <c r="C64" s="69"/>
      <c r="D64" s="70"/>
      <c r="E64" s="51">
        <f t="shared" si="0"/>
        <v>0</v>
      </c>
      <c r="F64" s="52">
        <f t="shared" si="1"/>
        <v>0</v>
      </c>
      <c r="G64" s="63">
        <f t="shared" si="2"/>
        <v>0</v>
      </c>
      <c r="H64" s="64" t="str">
        <f>_xlfn.XLOOKUP(F64,'1. Sample details'!$D$5:$D$100,'1. Sample details'!$C$5:$C$100,"")</f>
        <v/>
      </c>
      <c r="I64" s="55"/>
      <c r="J64" s="65">
        <v>59</v>
      </c>
      <c r="K64" s="66">
        <v>0</v>
      </c>
      <c r="L64" s="67">
        <v>0</v>
      </c>
      <c r="M64" s="59" t="str">
        <v/>
      </c>
      <c r="O64" s="65">
        <v>59</v>
      </c>
      <c r="P64" s="66" t="str">
        <f t="shared" si="3"/>
        <v/>
      </c>
      <c r="Q64" s="67" t="str">
        <f t="shared" si="4"/>
        <v/>
      </c>
      <c r="R64" s="59" t="str">
        <f t="shared" si="5"/>
        <v/>
      </c>
    </row>
    <row r="65" spans="2:18">
      <c r="B65" s="68"/>
      <c r="C65" s="69"/>
      <c r="D65" s="70"/>
      <c r="E65" s="51">
        <f t="shared" si="0"/>
        <v>0</v>
      </c>
      <c r="F65" s="52">
        <f t="shared" si="1"/>
        <v>0</v>
      </c>
      <c r="G65" s="63">
        <f t="shared" si="2"/>
        <v>0</v>
      </c>
      <c r="H65" s="64" t="str">
        <f>_xlfn.XLOOKUP(F65,'1. Sample details'!$D$5:$D$100,'1. Sample details'!$C$5:$C$100,"")</f>
        <v/>
      </c>
      <c r="I65" s="55"/>
      <c r="J65" s="65">
        <v>60</v>
      </c>
      <c r="K65" s="66">
        <v>0</v>
      </c>
      <c r="L65" s="67">
        <v>0</v>
      </c>
      <c r="M65" s="59" t="str">
        <v/>
      </c>
      <c r="O65" s="65">
        <v>60</v>
      </c>
      <c r="P65" s="66" t="str">
        <f t="shared" si="3"/>
        <v/>
      </c>
      <c r="Q65" s="67" t="str">
        <f t="shared" si="4"/>
        <v/>
      </c>
      <c r="R65" s="59" t="str">
        <f t="shared" si="5"/>
        <v/>
      </c>
    </row>
    <row r="66" spans="2:18">
      <c r="B66" s="68"/>
      <c r="C66" s="69"/>
      <c r="D66" s="70"/>
      <c r="E66" s="51">
        <f t="shared" si="0"/>
        <v>0</v>
      </c>
      <c r="F66" s="52">
        <f t="shared" si="1"/>
        <v>0</v>
      </c>
      <c r="G66" s="63">
        <f t="shared" si="2"/>
        <v>0</v>
      </c>
      <c r="H66" s="64" t="str">
        <f>_xlfn.XLOOKUP(F66,'1. Sample details'!$D$5:$D$100,'1. Sample details'!$C$5:$C$100,"")</f>
        <v/>
      </c>
      <c r="I66" s="55"/>
      <c r="J66" s="65">
        <v>61</v>
      </c>
      <c r="K66" s="66">
        <v>0</v>
      </c>
      <c r="L66" s="67">
        <v>0</v>
      </c>
      <c r="M66" s="59" t="str">
        <v/>
      </c>
      <c r="O66" s="65">
        <v>61</v>
      </c>
      <c r="P66" s="66" t="str">
        <f t="shared" si="3"/>
        <v/>
      </c>
      <c r="Q66" s="67" t="str">
        <f t="shared" si="4"/>
        <v/>
      </c>
      <c r="R66" s="59" t="str">
        <f t="shared" si="5"/>
        <v/>
      </c>
    </row>
    <row r="67" spans="2:18">
      <c r="B67" s="68"/>
      <c r="C67" s="69"/>
      <c r="D67" s="70"/>
      <c r="E67" s="51">
        <f t="shared" si="0"/>
        <v>0</v>
      </c>
      <c r="F67" s="52">
        <f t="shared" si="1"/>
        <v>0</v>
      </c>
      <c r="G67" s="63">
        <f t="shared" si="2"/>
        <v>0</v>
      </c>
      <c r="H67" s="64" t="str">
        <f>_xlfn.XLOOKUP(F67,'1. Sample details'!$D$5:$D$100,'1. Sample details'!$C$5:$C$100,"")</f>
        <v/>
      </c>
      <c r="I67" s="55"/>
      <c r="J67" s="65">
        <v>62</v>
      </c>
      <c r="K67" s="66">
        <v>0</v>
      </c>
      <c r="L67" s="67">
        <v>0</v>
      </c>
      <c r="M67" s="59" t="str">
        <v/>
      </c>
      <c r="O67" s="65">
        <v>62</v>
      </c>
      <c r="P67" s="66" t="str">
        <f t="shared" si="3"/>
        <v/>
      </c>
      <c r="Q67" s="67" t="str">
        <f t="shared" si="4"/>
        <v/>
      </c>
      <c r="R67" s="59" t="str">
        <f t="shared" si="5"/>
        <v/>
      </c>
    </row>
    <row r="68" spans="2:18">
      <c r="B68" s="68"/>
      <c r="C68" s="69"/>
      <c r="D68" s="70"/>
      <c r="E68" s="51">
        <f t="shared" si="0"/>
        <v>0</v>
      </c>
      <c r="F68" s="52">
        <f t="shared" si="1"/>
        <v>0</v>
      </c>
      <c r="G68" s="63">
        <f t="shared" si="2"/>
        <v>0</v>
      </c>
      <c r="H68" s="64" t="str">
        <f>_xlfn.XLOOKUP(F68,'1. Sample details'!$D$5:$D$100,'1. Sample details'!$C$5:$C$100,"")</f>
        <v/>
      </c>
      <c r="I68" s="55"/>
      <c r="J68" s="65">
        <v>63</v>
      </c>
      <c r="K68" s="66">
        <v>0</v>
      </c>
      <c r="L68" s="67">
        <v>0</v>
      </c>
      <c r="M68" s="59" t="str">
        <v/>
      </c>
      <c r="O68" s="65">
        <v>63</v>
      </c>
      <c r="P68" s="66" t="str">
        <f t="shared" si="3"/>
        <v/>
      </c>
      <c r="Q68" s="67" t="str">
        <f t="shared" si="4"/>
        <v/>
      </c>
      <c r="R68" s="59" t="str">
        <f t="shared" si="5"/>
        <v/>
      </c>
    </row>
    <row r="69" spans="2:18">
      <c r="B69" s="68"/>
      <c r="C69" s="69"/>
      <c r="D69" s="70"/>
      <c r="E69" s="51">
        <f t="shared" si="0"/>
        <v>0</v>
      </c>
      <c r="F69" s="52">
        <f t="shared" si="1"/>
        <v>0</v>
      </c>
      <c r="G69" s="63">
        <f t="shared" si="2"/>
        <v>0</v>
      </c>
      <c r="H69" s="64" t="str">
        <f>_xlfn.XLOOKUP(F69,'1. Sample details'!$D$5:$D$100,'1. Sample details'!$C$5:$C$100,"")</f>
        <v/>
      </c>
      <c r="I69" s="55"/>
      <c r="J69" s="65">
        <v>64</v>
      </c>
      <c r="K69" s="66">
        <v>0</v>
      </c>
      <c r="L69" s="67">
        <v>0</v>
      </c>
      <c r="M69" s="59" t="str">
        <v/>
      </c>
      <c r="O69" s="65">
        <v>64</v>
      </c>
      <c r="P69" s="66" t="str">
        <f t="shared" si="3"/>
        <v/>
      </c>
      <c r="Q69" s="67" t="str">
        <f t="shared" si="4"/>
        <v/>
      </c>
      <c r="R69" s="59" t="str">
        <f t="shared" si="5"/>
        <v/>
      </c>
    </row>
    <row r="70" spans="2:18">
      <c r="B70" s="68"/>
      <c r="C70" s="69"/>
      <c r="D70" s="70"/>
      <c r="E70" s="51">
        <f t="shared" si="0"/>
        <v>0</v>
      </c>
      <c r="F70" s="52">
        <f t="shared" si="1"/>
        <v>0</v>
      </c>
      <c r="G70" s="63">
        <f t="shared" si="2"/>
        <v>0</v>
      </c>
      <c r="H70" s="64" t="str">
        <f>_xlfn.XLOOKUP(F70,'1. Sample details'!$D$5:$D$100,'1. Sample details'!$C$5:$C$100,"")</f>
        <v/>
      </c>
      <c r="I70" s="55"/>
      <c r="J70" s="65">
        <v>65</v>
      </c>
      <c r="K70" s="66">
        <v>0</v>
      </c>
      <c r="L70" s="67">
        <v>0</v>
      </c>
      <c r="M70" s="59" t="str">
        <v/>
      </c>
      <c r="O70" s="65">
        <v>65</v>
      </c>
      <c r="P70" s="66" t="str">
        <f t="shared" si="3"/>
        <v/>
      </c>
      <c r="Q70" s="67" t="str">
        <f t="shared" si="4"/>
        <v/>
      </c>
      <c r="R70" s="59" t="str">
        <f t="shared" si="5"/>
        <v/>
      </c>
    </row>
    <row r="71" spans="2:18">
      <c r="B71" s="68"/>
      <c r="C71" s="69"/>
      <c r="D71" s="70"/>
      <c r="E71" s="51">
        <f t="shared" ref="E71:E101" si="6">D71/100</f>
        <v>0</v>
      </c>
      <c r="F71" s="52">
        <f t="shared" ref="F71:F101" si="7">B71</f>
        <v>0</v>
      </c>
      <c r="G71" s="63">
        <f t="shared" ref="G71:G101" si="8">E71*C71</f>
        <v>0</v>
      </c>
      <c r="H71" s="64" t="str">
        <f>_xlfn.XLOOKUP(F71,'1. Sample details'!$D$5:$D$100,'1. Sample details'!$C$5:$C$100,"")</f>
        <v/>
      </c>
      <c r="I71" s="55"/>
      <c r="J71" s="65">
        <v>66</v>
      </c>
      <c r="K71" s="66">
        <v>0</v>
      </c>
      <c r="L71" s="67">
        <v>0</v>
      </c>
      <c r="M71" s="59" t="str">
        <v/>
      </c>
      <c r="O71" s="65">
        <v>66</v>
      </c>
      <c r="P71" s="66" t="str">
        <f t="shared" si="3"/>
        <v/>
      </c>
      <c r="Q71" s="67" t="str">
        <f t="shared" si="4"/>
        <v/>
      </c>
      <c r="R71" s="59" t="str">
        <f t="shared" si="5"/>
        <v/>
      </c>
    </row>
    <row r="72" spans="2:18">
      <c r="B72" s="68"/>
      <c r="C72" s="69"/>
      <c r="D72" s="70"/>
      <c r="E72" s="51">
        <f t="shared" si="6"/>
        <v>0</v>
      </c>
      <c r="F72" s="52">
        <f t="shared" si="7"/>
        <v>0</v>
      </c>
      <c r="G72" s="63">
        <f t="shared" si="8"/>
        <v>0</v>
      </c>
      <c r="H72" s="64" t="str">
        <f>_xlfn.XLOOKUP(F72,'1. Sample details'!$D$5:$D$100,'1. Sample details'!$C$5:$C$100,"")</f>
        <v/>
      </c>
      <c r="I72" s="55"/>
      <c r="J72" s="65">
        <v>67</v>
      </c>
      <c r="K72" s="66">
        <v>0</v>
      </c>
      <c r="L72" s="67">
        <v>0</v>
      </c>
      <c r="M72" s="59" t="str">
        <v/>
      </c>
      <c r="O72" s="65">
        <v>67</v>
      </c>
      <c r="P72" s="66" t="str">
        <f t="shared" ref="P72:P101" si="9">IF(K72=0,"",K72)</f>
        <v/>
      </c>
      <c r="Q72" s="67" t="str">
        <f t="shared" ref="Q72:Q101" si="10">IF(L72=0,"",L72)</f>
        <v/>
      </c>
      <c r="R72" s="59" t="str">
        <f t="shared" ref="R72:R101" si="11">M72</f>
        <v/>
      </c>
    </row>
    <row r="73" spans="2:18">
      <c r="B73" s="68"/>
      <c r="C73" s="69"/>
      <c r="D73" s="70"/>
      <c r="E73" s="51">
        <f t="shared" si="6"/>
        <v>0</v>
      </c>
      <c r="F73" s="52">
        <f t="shared" si="7"/>
        <v>0</v>
      </c>
      <c r="G73" s="63">
        <f t="shared" si="8"/>
        <v>0</v>
      </c>
      <c r="H73" s="64" t="str">
        <f>_xlfn.XLOOKUP(F73,'1. Sample details'!$D$5:$D$100,'1. Sample details'!$C$5:$C$100,"")</f>
        <v/>
      </c>
      <c r="I73" s="55"/>
      <c r="J73" s="65">
        <v>68</v>
      </c>
      <c r="K73" s="66">
        <v>0</v>
      </c>
      <c r="L73" s="67">
        <v>0</v>
      </c>
      <c r="M73" s="59" t="str">
        <v/>
      </c>
      <c r="O73" s="65">
        <v>68</v>
      </c>
      <c r="P73" s="66" t="str">
        <f t="shared" si="9"/>
        <v/>
      </c>
      <c r="Q73" s="67" t="str">
        <f t="shared" si="10"/>
        <v/>
      </c>
      <c r="R73" s="59" t="str">
        <f t="shared" si="11"/>
        <v/>
      </c>
    </row>
    <row r="74" spans="2:18">
      <c r="B74" s="68"/>
      <c r="C74" s="69"/>
      <c r="D74" s="70"/>
      <c r="E74" s="51">
        <f t="shared" si="6"/>
        <v>0</v>
      </c>
      <c r="F74" s="52">
        <f t="shared" si="7"/>
        <v>0</v>
      </c>
      <c r="G74" s="63">
        <f t="shared" si="8"/>
        <v>0</v>
      </c>
      <c r="H74" s="64" t="str">
        <f>_xlfn.XLOOKUP(F74,'1. Sample details'!$D$5:$D$100,'1. Sample details'!$C$5:$C$100,"")</f>
        <v/>
      </c>
      <c r="I74" s="55"/>
      <c r="J74" s="65">
        <v>69</v>
      </c>
      <c r="K74" s="66">
        <v>0</v>
      </c>
      <c r="L74" s="67">
        <v>0</v>
      </c>
      <c r="M74" s="59" t="str">
        <v/>
      </c>
      <c r="O74" s="65">
        <v>69</v>
      </c>
      <c r="P74" s="66" t="str">
        <f t="shared" si="9"/>
        <v/>
      </c>
      <c r="Q74" s="67" t="str">
        <f t="shared" si="10"/>
        <v/>
      </c>
      <c r="R74" s="59" t="str">
        <f t="shared" si="11"/>
        <v/>
      </c>
    </row>
    <row r="75" spans="2:18">
      <c r="B75" s="68"/>
      <c r="C75" s="69"/>
      <c r="D75" s="70"/>
      <c r="E75" s="51">
        <f t="shared" si="6"/>
        <v>0</v>
      </c>
      <c r="F75" s="52">
        <f t="shared" si="7"/>
        <v>0</v>
      </c>
      <c r="G75" s="63">
        <f t="shared" si="8"/>
        <v>0</v>
      </c>
      <c r="H75" s="64" t="str">
        <f>_xlfn.XLOOKUP(F75,'1. Sample details'!$D$5:$D$100,'1. Sample details'!$C$5:$C$100,"")</f>
        <v/>
      </c>
      <c r="I75" s="55"/>
      <c r="J75" s="65">
        <v>70</v>
      </c>
      <c r="K75" s="66">
        <v>0</v>
      </c>
      <c r="L75" s="67">
        <v>0</v>
      </c>
      <c r="M75" s="59" t="str">
        <v/>
      </c>
      <c r="O75" s="65">
        <v>70</v>
      </c>
      <c r="P75" s="66" t="str">
        <f t="shared" si="9"/>
        <v/>
      </c>
      <c r="Q75" s="67" t="str">
        <f t="shared" si="10"/>
        <v/>
      </c>
      <c r="R75" s="59" t="str">
        <f t="shared" si="11"/>
        <v/>
      </c>
    </row>
    <row r="76" spans="2:18">
      <c r="B76" s="68"/>
      <c r="C76" s="69"/>
      <c r="D76" s="70"/>
      <c r="E76" s="51">
        <f t="shared" si="6"/>
        <v>0</v>
      </c>
      <c r="F76" s="52">
        <f t="shared" si="7"/>
        <v>0</v>
      </c>
      <c r="G76" s="63">
        <f t="shared" si="8"/>
        <v>0</v>
      </c>
      <c r="H76" s="64" t="str">
        <f>_xlfn.XLOOKUP(F76,'1. Sample details'!$D$5:$D$100,'1. Sample details'!$C$5:$C$100,"")</f>
        <v/>
      </c>
      <c r="I76" s="55"/>
      <c r="J76" s="65">
        <v>71</v>
      </c>
      <c r="K76" s="66">
        <v>0</v>
      </c>
      <c r="L76" s="67">
        <v>0</v>
      </c>
      <c r="M76" s="59" t="str">
        <v/>
      </c>
      <c r="O76" s="65">
        <v>71</v>
      </c>
      <c r="P76" s="66" t="str">
        <f t="shared" si="9"/>
        <v/>
      </c>
      <c r="Q76" s="67" t="str">
        <f t="shared" si="10"/>
        <v/>
      </c>
      <c r="R76" s="59" t="str">
        <f t="shared" si="11"/>
        <v/>
      </c>
    </row>
    <row r="77" spans="2:18">
      <c r="B77" s="68"/>
      <c r="C77" s="69"/>
      <c r="D77" s="70"/>
      <c r="E77" s="51">
        <f t="shared" si="6"/>
        <v>0</v>
      </c>
      <c r="F77" s="52">
        <f t="shared" si="7"/>
        <v>0</v>
      </c>
      <c r="G77" s="63">
        <f t="shared" si="8"/>
        <v>0</v>
      </c>
      <c r="H77" s="64" t="str">
        <f>_xlfn.XLOOKUP(F77,'1. Sample details'!$D$5:$D$100,'1. Sample details'!$C$5:$C$100,"")</f>
        <v/>
      </c>
      <c r="I77" s="55"/>
      <c r="J77" s="65">
        <v>72</v>
      </c>
      <c r="K77" s="66">
        <v>0</v>
      </c>
      <c r="L77" s="67">
        <v>0</v>
      </c>
      <c r="M77" s="59" t="str">
        <v/>
      </c>
      <c r="O77" s="65">
        <v>72</v>
      </c>
      <c r="P77" s="66" t="str">
        <f t="shared" si="9"/>
        <v/>
      </c>
      <c r="Q77" s="67" t="str">
        <f t="shared" si="10"/>
        <v/>
      </c>
      <c r="R77" s="59" t="str">
        <f t="shared" si="11"/>
        <v/>
      </c>
    </row>
    <row r="78" spans="2:18">
      <c r="B78" s="68"/>
      <c r="C78" s="69"/>
      <c r="D78" s="70"/>
      <c r="E78" s="51">
        <f t="shared" si="6"/>
        <v>0</v>
      </c>
      <c r="F78" s="52">
        <f t="shared" si="7"/>
        <v>0</v>
      </c>
      <c r="G78" s="63">
        <f t="shared" si="8"/>
        <v>0</v>
      </c>
      <c r="H78" s="64" t="str">
        <f>_xlfn.XLOOKUP(F78,'1. Sample details'!$D$5:$D$100,'1. Sample details'!$C$5:$C$100,"")</f>
        <v/>
      </c>
      <c r="I78" s="55"/>
      <c r="J78" s="65">
        <v>73</v>
      </c>
      <c r="K78" s="66">
        <v>0</v>
      </c>
      <c r="L78" s="67">
        <v>0</v>
      </c>
      <c r="M78" s="59" t="str">
        <v/>
      </c>
      <c r="O78" s="65">
        <v>73</v>
      </c>
      <c r="P78" s="66" t="str">
        <f t="shared" si="9"/>
        <v/>
      </c>
      <c r="Q78" s="67" t="str">
        <f t="shared" si="10"/>
        <v/>
      </c>
      <c r="R78" s="59" t="str">
        <f t="shared" si="11"/>
        <v/>
      </c>
    </row>
    <row r="79" spans="2:18">
      <c r="B79" s="68"/>
      <c r="C79" s="69"/>
      <c r="D79" s="70"/>
      <c r="E79" s="51">
        <f t="shared" si="6"/>
        <v>0</v>
      </c>
      <c r="F79" s="52">
        <f t="shared" si="7"/>
        <v>0</v>
      </c>
      <c r="G79" s="63">
        <f t="shared" si="8"/>
        <v>0</v>
      </c>
      <c r="H79" s="64" t="str">
        <f>_xlfn.XLOOKUP(F79,'1. Sample details'!$D$5:$D$100,'1. Sample details'!$C$5:$C$100,"")</f>
        <v/>
      </c>
      <c r="I79" s="55"/>
      <c r="J79" s="65">
        <v>74</v>
      </c>
      <c r="K79" s="66">
        <v>0</v>
      </c>
      <c r="L79" s="67">
        <v>0</v>
      </c>
      <c r="M79" s="59" t="str">
        <v/>
      </c>
      <c r="O79" s="65">
        <v>74</v>
      </c>
      <c r="P79" s="66" t="str">
        <f t="shared" si="9"/>
        <v/>
      </c>
      <c r="Q79" s="67" t="str">
        <f t="shared" si="10"/>
        <v/>
      </c>
      <c r="R79" s="59" t="str">
        <f t="shared" si="11"/>
        <v/>
      </c>
    </row>
    <row r="80" spans="2:18">
      <c r="B80" s="68"/>
      <c r="C80" s="69"/>
      <c r="D80" s="70"/>
      <c r="E80" s="51">
        <f t="shared" si="6"/>
        <v>0</v>
      </c>
      <c r="F80" s="52">
        <f t="shared" si="7"/>
        <v>0</v>
      </c>
      <c r="G80" s="63">
        <f t="shared" si="8"/>
        <v>0</v>
      </c>
      <c r="H80" s="64" t="str">
        <f>_xlfn.XLOOKUP(F80,'1. Sample details'!$D$5:$D$100,'1. Sample details'!$C$5:$C$100,"")</f>
        <v/>
      </c>
      <c r="I80" s="55"/>
      <c r="J80" s="65">
        <v>75</v>
      </c>
      <c r="K80" s="66">
        <v>0</v>
      </c>
      <c r="L80" s="67">
        <v>0</v>
      </c>
      <c r="M80" s="59" t="str">
        <v/>
      </c>
      <c r="O80" s="65">
        <v>75</v>
      </c>
      <c r="P80" s="66" t="str">
        <f t="shared" si="9"/>
        <v/>
      </c>
      <c r="Q80" s="67" t="str">
        <f t="shared" si="10"/>
        <v/>
      </c>
      <c r="R80" s="59" t="str">
        <f t="shared" si="11"/>
        <v/>
      </c>
    </row>
    <row r="81" spans="2:18">
      <c r="B81" s="68"/>
      <c r="C81" s="69"/>
      <c r="D81" s="70"/>
      <c r="E81" s="51">
        <f t="shared" si="6"/>
        <v>0</v>
      </c>
      <c r="F81" s="52">
        <f t="shared" si="7"/>
        <v>0</v>
      </c>
      <c r="G81" s="63">
        <f t="shared" si="8"/>
        <v>0</v>
      </c>
      <c r="H81" s="64" t="str">
        <f>_xlfn.XLOOKUP(F81,'1. Sample details'!$D$5:$D$100,'1. Sample details'!$C$5:$C$100,"")</f>
        <v/>
      </c>
      <c r="I81" s="55"/>
      <c r="J81" s="65">
        <v>76</v>
      </c>
      <c r="K81" s="66">
        <v>0</v>
      </c>
      <c r="L81" s="67">
        <v>0</v>
      </c>
      <c r="M81" s="59" t="str">
        <v/>
      </c>
      <c r="O81" s="65">
        <v>76</v>
      </c>
      <c r="P81" s="66" t="str">
        <f t="shared" si="9"/>
        <v/>
      </c>
      <c r="Q81" s="67" t="str">
        <f t="shared" si="10"/>
        <v/>
      </c>
      <c r="R81" s="59" t="str">
        <f t="shared" si="11"/>
        <v/>
      </c>
    </row>
    <row r="82" spans="2:18">
      <c r="B82" s="68"/>
      <c r="C82" s="69"/>
      <c r="D82" s="70"/>
      <c r="E82" s="51">
        <f t="shared" si="6"/>
        <v>0</v>
      </c>
      <c r="F82" s="52">
        <f t="shared" si="7"/>
        <v>0</v>
      </c>
      <c r="G82" s="63">
        <f t="shared" si="8"/>
        <v>0</v>
      </c>
      <c r="H82" s="64" t="str">
        <f>_xlfn.XLOOKUP(F82,'1. Sample details'!$D$5:$D$100,'1. Sample details'!$C$5:$C$100,"")</f>
        <v/>
      </c>
      <c r="I82" s="55"/>
      <c r="J82" s="65">
        <v>77</v>
      </c>
      <c r="K82" s="66">
        <v>0</v>
      </c>
      <c r="L82" s="67">
        <v>0</v>
      </c>
      <c r="M82" s="59" t="str">
        <v/>
      </c>
      <c r="O82" s="65">
        <v>77</v>
      </c>
      <c r="P82" s="66" t="str">
        <f t="shared" si="9"/>
        <v/>
      </c>
      <c r="Q82" s="67" t="str">
        <f t="shared" si="10"/>
        <v/>
      </c>
      <c r="R82" s="59" t="str">
        <f t="shared" si="11"/>
        <v/>
      </c>
    </row>
    <row r="83" spans="2:18">
      <c r="B83" s="68"/>
      <c r="C83" s="69"/>
      <c r="D83" s="70"/>
      <c r="E83" s="51">
        <f t="shared" si="6"/>
        <v>0</v>
      </c>
      <c r="F83" s="52">
        <f t="shared" si="7"/>
        <v>0</v>
      </c>
      <c r="G83" s="63">
        <f t="shared" si="8"/>
        <v>0</v>
      </c>
      <c r="H83" s="64" t="str">
        <f>_xlfn.XLOOKUP(F83,'1. Sample details'!$D$5:$D$100,'1. Sample details'!$C$5:$C$100,"")</f>
        <v/>
      </c>
      <c r="I83" s="55"/>
      <c r="J83" s="65">
        <v>78</v>
      </c>
      <c r="K83" s="66">
        <v>0</v>
      </c>
      <c r="L83" s="67">
        <v>0</v>
      </c>
      <c r="M83" s="59" t="str">
        <v/>
      </c>
      <c r="O83" s="65">
        <v>78</v>
      </c>
      <c r="P83" s="66" t="str">
        <f t="shared" si="9"/>
        <v/>
      </c>
      <c r="Q83" s="67" t="str">
        <f t="shared" si="10"/>
        <v/>
      </c>
      <c r="R83" s="59" t="str">
        <f t="shared" si="11"/>
        <v/>
      </c>
    </row>
    <row r="84" spans="2:18">
      <c r="B84" s="68"/>
      <c r="C84" s="69"/>
      <c r="D84" s="70"/>
      <c r="E84" s="51">
        <f t="shared" si="6"/>
        <v>0</v>
      </c>
      <c r="F84" s="52">
        <f t="shared" si="7"/>
        <v>0</v>
      </c>
      <c r="G84" s="63">
        <f t="shared" si="8"/>
        <v>0</v>
      </c>
      <c r="H84" s="64" t="str">
        <f>_xlfn.XLOOKUP(F84,'1. Sample details'!$D$5:$D$100,'1. Sample details'!$C$5:$C$100,"")</f>
        <v/>
      </c>
      <c r="I84" s="55"/>
      <c r="J84" s="65">
        <v>79</v>
      </c>
      <c r="K84" s="66">
        <v>0</v>
      </c>
      <c r="L84" s="67">
        <v>0</v>
      </c>
      <c r="M84" s="59" t="str">
        <v/>
      </c>
      <c r="O84" s="65">
        <v>79</v>
      </c>
      <c r="P84" s="66" t="str">
        <f t="shared" si="9"/>
        <v/>
      </c>
      <c r="Q84" s="67" t="str">
        <f t="shared" si="10"/>
        <v/>
      </c>
      <c r="R84" s="59" t="str">
        <f t="shared" si="11"/>
        <v/>
      </c>
    </row>
    <row r="85" spans="2:18">
      <c r="B85" s="68"/>
      <c r="C85" s="69"/>
      <c r="D85" s="70"/>
      <c r="E85" s="51">
        <f t="shared" si="6"/>
        <v>0</v>
      </c>
      <c r="F85" s="52">
        <f t="shared" si="7"/>
        <v>0</v>
      </c>
      <c r="G85" s="63">
        <f t="shared" si="8"/>
        <v>0</v>
      </c>
      <c r="H85" s="64" t="str">
        <f>_xlfn.XLOOKUP(F85,'1. Sample details'!$D$5:$D$100,'1. Sample details'!$C$5:$C$100,"")</f>
        <v/>
      </c>
      <c r="I85" s="55"/>
      <c r="J85" s="65">
        <v>80</v>
      </c>
      <c r="K85" s="66">
        <v>0</v>
      </c>
      <c r="L85" s="67">
        <v>0</v>
      </c>
      <c r="M85" s="59" t="str">
        <v/>
      </c>
      <c r="O85" s="65">
        <v>80</v>
      </c>
      <c r="P85" s="66" t="str">
        <f t="shared" si="9"/>
        <v/>
      </c>
      <c r="Q85" s="67" t="str">
        <f t="shared" si="10"/>
        <v/>
      </c>
      <c r="R85" s="59" t="str">
        <f t="shared" si="11"/>
        <v/>
      </c>
    </row>
    <row r="86" spans="2:18">
      <c r="B86" s="68"/>
      <c r="C86" s="69"/>
      <c r="D86" s="70"/>
      <c r="E86" s="51">
        <f t="shared" si="6"/>
        <v>0</v>
      </c>
      <c r="F86" s="52">
        <f t="shared" si="7"/>
        <v>0</v>
      </c>
      <c r="G86" s="63">
        <f t="shared" si="8"/>
        <v>0</v>
      </c>
      <c r="H86" s="64" t="str">
        <f>_xlfn.XLOOKUP(F86,'1. Sample details'!$D$5:$D$100,'1. Sample details'!$C$5:$C$100,"")</f>
        <v/>
      </c>
      <c r="I86" s="55"/>
      <c r="J86" s="65">
        <v>81</v>
      </c>
      <c r="K86" s="66">
        <v>0</v>
      </c>
      <c r="L86" s="67">
        <v>0</v>
      </c>
      <c r="M86" s="59" t="str">
        <v/>
      </c>
      <c r="O86" s="65">
        <v>81</v>
      </c>
      <c r="P86" s="66" t="str">
        <f t="shared" si="9"/>
        <v/>
      </c>
      <c r="Q86" s="67" t="str">
        <f t="shared" si="10"/>
        <v/>
      </c>
      <c r="R86" s="59" t="str">
        <f t="shared" si="11"/>
        <v/>
      </c>
    </row>
    <row r="87" spans="2:18">
      <c r="B87" s="68"/>
      <c r="C87" s="69"/>
      <c r="D87" s="70"/>
      <c r="E87" s="51">
        <f t="shared" si="6"/>
        <v>0</v>
      </c>
      <c r="F87" s="52">
        <f t="shared" si="7"/>
        <v>0</v>
      </c>
      <c r="G87" s="63">
        <f t="shared" si="8"/>
        <v>0</v>
      </c>
      <c r="H87" s="64" t="str">
        <f>_xlfn.XLOOKUP(F87,'1. Sample details'!$D$5:$D$100,'1. Sample details'!$C$5:$C$100,"")</f>
        <v/>
      </c>
      <c r="I87" s="55"/>
      <c r="J87" s="65">
        <v>82</v>
      </c>
      <c r="K87" s="66">
        <v>0</v>
      </c>
      <c r="L87" s="67">
        <v>0</v>
      </c>
      <c r="M87" s="59" t="str">
        <v/>
      </c>
      <c r="O87" s="65">
        <v>82</v>
      </c>
      <c r="P87" s="66" t="str">
        <f t="shared" si="9"/>
        <v/>
      </c>
      <c r="Q87" s="67" t="str">
        <f t="shared" si="10"/>
        <v/>
      </c>
      <c r="R87" s="59" t="str">
        <f t="shared" si="11"/>
        <v/>
      </c>
    </row>
    <row r="88" spans="2:18">
      <c r="B88" s="68"/>
      <c r="C88" s="69"/>
      <c r="D88" s="70"/>
      <c r="E88" s="51">
        <f t="shared" si="6"/>
        <v>0</v>
      </c>
      <c r="F88" s="52">
        <f t="shared" si="7"/>
        <v>0</v>
      </c>
      <c r="G88" s="63">
        <f t="shared" si="8"/>
        <v>0</v>
      </c>
      <c r="H88" s="64" t="str">
        <f>_xlfn.XLOOKUP(F88,'1. Sample details'!$D$5:$D$100,'1. Sample details'!$C$5:$C$100,"")</f>
        <v/>
      </c>
      <c r="I88" s="55"/>
      <c r="J88" s="65">
        <v>83</v>
      </c>
      <c r="K88" s="66">
        <v>0</v>
      </c>
      <c r="L88" s="67">
        <v>0</v>
      </c>
      <c r="M88" s="59" t="str">
        <v/>
      </c>
      <c r="O88" s="65">
        <v>83</v>
      </c>
      <c r="P88" s="66" t="str">
        <f t="shared" si="9"/>
        <v/>
      </c>
      <c r="Q88" s="67" t="str">
        <f t="shared" si="10"/>
        <v/>
      </c>
      <c r="R88" s="59" t="str">
        <f t="shared" si="11"/>
        <v/>
      </c>
    </row>
    <row r="89" spans="2:18">
      <c r="B89" s="68"/>
      <c r="C89" s="69"/>
      <c r="D89" s="70"/>
      <c r="E89" s="51">
        <f t="shared" si="6"/>
        <v>0</v>
      </c>
      <c r="F89" s="52">
        <f t="shared" si="7"/>
        <v>0</v>
      </c>
      <c r="G89" s="63">
        <f t="shared" si="8"/>
        <v>0</v>
      </c>
      <c r="H89" s="64" t="str">
        <f>_xlfn.XLOOKUP(F89,'1. Sample details'!$D$5:$D$100,'1. Sample details'!$C$5:$C$100,"")</f>
        <v/>
      </c>
      <c r="I89" s="55"/>
      <c r="J89" s="65">
        <v>84</v>
      </c>
      <c r="K89" s="66">
        <v>0</v>
      </c>
      <c r="L89" s="67">
        <v>0</v>
      </c>
      <c r="M89" s="59" t="str">
        <v/>
      </c>
      <c r="O89" s="65">
        <v>84</v>
      </c>
      <c r="P89" s="66" t="str">
        <f t="shared" si="9"/>
        <v/>
      </c>
      <c r="Q89" s="67" t="str">
        <f t="shared" si="10"/>
        <v/>
      </c>
      <c r="R89" s="59" t="str">
        <f t="shared" si="11"/>
        <v/>
      </c>
    </row>
    <row r="90" spans="2:18">
      <c r="B90" s="68"/>
      <c r="C90" s="69"/>
      <c r="D90" s="70"/>
      <c r="E90" s="51">
        <f t="shared" si="6"/>
        <v>0</v>
      </c>
      <c r="F90" s="52">
        <f t="shared" si="7"/>
        <v>0</v>
      </c>
      <c r="G90" s="63">
        <f t="shared" si="8"/>
        <v>0</v>
      </c>
      <c r="H90" s="64" t="str">
        <f>_xlfn.XLOOKUP(F90,'1. Sample details'!$D$5:$D$100,'1. Sample details'!$C$5:$C$100,"")</f>
        <v/>
      </c>
      <c r="I90" s="55"/>
      <c r="J90" s="65">
        <v>85</v>
      </c>
      <c r="K90" s="66">
        <v>0</v>
      </c>
      <c r="L90" s="67">
        <v>0</v>
      </c>
      <c r="M90" s="59" t="str">
        <v/>
      </c>
      <c r="O90" s="65">
        <v>85</v>
      </c>
      <c r="P90" s="66" t="str">
        <f t="shared" si="9"/>
        <v/>
      </c>
      <c r="Q90" s="67" t="str">
        <f t="shared" si="10"/>
        <v/>
      </c>
      <c r="R90" s="59" t="str">
        <f t="shared" si="11"/>
        <v/>
      </c>
    </row>
    <row r="91" spans="2:18">
      <c r="B91" s="68"/>
      <c r="C91" s="69"/>
      <c r="D91" s="70"/>
      <c r="E91" s="51">
        <f t="shared" si="6"/>
        <v>0</v>
      </c>
      <c r="F91" s="52">
        <f t="shared" si="7"/>
        <v>0</v>
      </c>
      <c r="G91" s="63">
        <f t="shared" si="8"/>
        <v>0</v>
      </c>
      <c r="H91" s="64" t="str">
        <f>_xlfn.XLOOKUP(F91,'1. Sample details'!$D$5:$D$100,'1. Sample details'!$C$5:$C$100,"")</f>
        <v/>
      </c>
      <c r="I91" s="55"/>
      <c r="J91" s="65">
        <v>86</v>
      </c>
      <c r="K91" s="66">
        <v>0</v>
      </c>
      <c r="L91" s="67">
        <v>0</v>
      </c>
      <c r="M91" s="59" t="str">
        <v/>
      </c>
      <c r="O91" s="65">
        <v>86</v>
      </c>
      <c r="P91" s="66" t="str">
        <f t="shared" si="9"/>
        <v/>
      </c>
      <c r="Q91" s="67" t="str">
        <f t="shared" si="10"/>
        <v/>
      </c>
      <c r="R91" s="59" t="str">
        <f t="shared" si="11"/>
        <v/>
      </c>
    </row>
    <row r="92" spans="2:18">
      <c r="B92" s="68"/>
      <c r="C92" s="69"/>
      <c r="D92" s="70"/>
      <c r="E92" s="51">
        <f t="shared" si="6"/>
        <v>0</v>
      </c>
      <c r="F92" s="52">
        <f t="shared" si="7"/>
        <v>0</v>
      </c>
      <c r="G92" s="63">
        <f t="shared" si="8"/>
        <v>0</v>
      </c>
      <c r="H92" s="64" t="str">
        <f>_xlfn.XLOOKUP(F92,'1. Sample details'!$D$5:$D$100,'1. Sample details'!$C$5:$C$100,"")</f>
        <v/>
      </c>
      <c r="I92" s="55"/>
      <c r="J92" s="65">
        <v>87</v>
      </c>
      <c r="K92" s="66">
        <v>0</v>
      </c>
      <c r="L92" s="67">
        <v>0</v>
      </c>
      <c r="M92" s="59" t="str">
        <v/>
      </c>
      <c r="O92" s="65">
        <v>87</v>
      </c>
      <c r="P92" s="66" t="str">
        <f t="shared" si="9"/>
        <v/>
      </c>
      <c r="Q92" s="67" t="str">
        <f t="shared" si="10"/>
        <v/>
      </c>
      <c r="R92" s="59" t="str">
        <f t="shared" si="11"/>
        <v/>
      </c>
    </row>
    <row r="93" spans="2:18">
      <c r="B93" s="68"/>
      <c r="C93" s="69"/>
      <c r="D93" s="70"/>
      <c r="E93" s="51">
        <f t="shared" si="6"/>
        <v>0</v>
      </c>
      <c r="F93" s="52">
        <f t="shared" si="7"/>
        <v>0</v>
      </c>
      <c r="G93" s="63">
        <f t="shared" si="8"/>
        <v>0</v>
      </c>
      <c r="H93" s="64" t="str">
        <f>_xlfn.XLOOKUP(F93,'1. Sample details'!$D$5:$D$100,'1. Sample details'!$C$5:$C$100,"")</f>
        <v/>
      </c>
      <c r="I93" s="55"/>
      <c r="J93" s="65">
        <v>88</v>
      </c>
      <c r="K93" s="66">
        <v>0</v>
      </c>
      <c r="L93" s="67">
        <v>0</v>
      </c>
      <c r="M93" s="59" t="str">
        <v/>
      </c>
      <c r="O93" s="65">
        <v>88</v>
      </c>
      <c r="P93" s="66" t="str">
        <f t="shared" si="9"/>
        <v/>
      </c>
      <c r="Q93" s="67" t="str">
        <f t="shared" si="10"/>
        <v/>
      </c>
      <c r="R93" s="59" t="str">
        <f t="shared" si="11"/>
        <v/>
      </c>
    </row>
    <row r="94" spans="2:18">
      <c r="B94" s="68"/>
      <c r="C94" s="69"/>
      <c r="D94" s="70"/>
      <c r="E94" s="51">
        <f t="shared" si="6"/>
        <v>0</v>
      </c>
      <c r="F94" s="52">
        <f t="shared" si="7"/>
        <v>0</v>
      </c>
      <c r="G94" s="63">
        <f t="shared" si="8"/>
        <v>0</v>
      </c>
      <c r="H94" s="64" t="str">
        <f>_xlfn.XLOOKUP(F94,'1. Sample details'!$D$5:$D$100,'1. Sample details'!$C$5:$C$100,"")</f>
        <v/>
      </c>
      <c r="I94" s="55"/>
      <c r="J94" s="65">
        <v>89</v>
      </c>
      <c r="K94" s="66">
        <v>0</v>
      </c>
      <c r="L94" s="67">
        <v>0</v>
      </c>
      <c r="M94" s="59" t="str">
        <v/>
      </c>
      <c r="O94" s="65">
        <v>89</v>
      </c>
      <c r="P94" s="66" t="str">
        <f t="shared" si="9"/>
        <v/>
      </c>
      <c r="Q94" s="67" t="str">
        <f t="shared" si="10"/>
        <v/>
      </c>
      <c r="R94" s="59" t="str">
        <f t="shared" si="11"/>
        <v/>
      </c>
    </row>
    <row r="95" spans="2:18">
      <c r="B95" s="68"/>
      <c r="C95" s="69"/>
      <c r="D95" s="70"/>
      <c r="E95" s="51">
        <f t="shared" si="6"/>
        <v>0</v>
      </c>
      <c r="F95" s="52">
        <f t="shared" si="7"/>
        <v>0</v>
      </c>
      <c r="G95" s="63">
        <f t="shared" si="8"/>
        <v>0</v>
      </c>
      <c r="H95" s="64" t="str">
        <f>_xlfn.XLOOKUP(F95,'1. Sample details'!$D$5:$D$100,'1. Sample details'!$C$5:$C$100,"")</f>
        <v/>
      </c>
      <c r="I95" s="55"/>
      <c r="J95" s="65">
        <v>90</v>
      </c>
      <c r="K95" s="66">
        <v>0</v>
      </c>
      <c r="L95" s="67">
        <v>0</v>
      </c>
      <c r="M95" s="59" t="str">
        <v/>
      </c>
      <c r="O95" s="65">
        <v>90</v>
      </c>
      <c r="P95" s="66" t="str">
        <f t="shared" si="9"/>
        <v/>
      </c>
      <c r="Q95" s="67" t="str">
        <f t="shared" si="10"/>
        <v/>
      </c>
      <c r="R95" s="59" t="str">
        <f t="shared" si="11"/>
        <v/>
      </c>
    </row>
    <row r="96" spans="2:18">
      <c r="B96" s="68"/>
      <c r="C96" s="69"/>
      <c r="D96" s="70"/>
      <c r="E96" s="51">
        <f t="shared" si="6"/>
        <v>0</v>
      </c>
      <c r="F96" s="52">
        <f t="shared" si="7"/>
        <v>0</v>
      </c>
      <c r="G96" s="63">
        <f t="shared" si="8"/>
        <v>0</v>
      </c>
      <c r="H96" s="64" t="str">
        <f>_xlfn.XLOOKUP(F96,'1. Sample details'!$D$5:$D$100,'1. Sample details'!$C$5:$C$100,"")</f>
        <v/>
      </c>
      <c r="I96" s="55"/>
      <c r="J96" s="65">
        <v>91</v>
      </c>
      <c r="K96" s="66">
        <v>0</v>
      </c>
      <c r="L96" s="67">
        <v>0</v>
      </c>
      <c r="M96" s="59" t="str">
        <v/>
      </c>
      <c r="O96" s="65">
        <v>91</v>
      </c>
      <c r="P96" s="66" t="str">
        <f t="shared" si="9"/>
        <v/>
      </c>
      <c r="Q96" s="67" t="str">
        <f t="shared" si="10"/>
        <v/>
      </c>
      <c r="R96" s="59" t="str">
        <f t="shared" si="11"/>
        <v/>
      </c>
    </row>
    <row r="97" spans="2:18">
      <c r="B97" s="68"/>
      <c r="C97" s="69"/>
      <c r="D97" s="70"/>
      <c r="E97" s="51">
        <f t="shared" si="6"/>
        <v>0</v>
      </c>
      <c r="F97" s="52">
        <f t="shared" si="7"/>
        <v>0</v>
      </c>
      <c r="G97" s="63">
        <f t="shared" si="8"/>
        <v>0</v>
      </c>
      <c r="H97" s="64" t="str">
        <f>_xlfn.XLOOKUP(F97,'1. Sample details'!$D$5:$D$100,'1. Sample details'!$C$5:$C$100,"")</f>
        <v/>
      </c>
      <c r="I97" s="55"/>
      <c r="J97" s="65">
        <v>92</v>
      </c>
      <c r="K97" s="66">
        <v>0</v>
      </c>
      <c r="L97" s="67">
        <v>0</v>
      </c>
      <c r="M97" s="59" t="str">
        <v/>
      </c>
      <c r="O97" s="65">
        <v>92</v>
      </c>
      <c r="P97" s="66" t="str">
        <f t="shared" si="9"/>
        <v/>
      </c>
      <c r="Q97" s="67" t="str">
        <f t="shared" si="10"/>
        <v/>
      </c>
      <c r="R97" s="59" t="str">
        <f t="shared" si="11"/>
        <v/>
      </c>
    </row>
    <row r="98" spans="2:18">
      <c r="B98" s="68"/>
      <c r="C98" s="69"/>
      <c r="D98" s="70"/>
      <c r="E98" s="51">
        <f t="shared" si="6"/>
        <v>0</v>
      </c>
      <c r="F98" s="52">
        <f t="shared" si="7"/>
        <v>0</v>
      </c>
      <c r="G98" s="63">
        <f t="shared" si="8"/>
        <v>0</v>
      </c>
      <c r="H98" s="64" t="str">
        <f>_xlfn.XLOOKUP(F98,'1. Sample details'!$D$5:$D$100,'1. Sample details'!$C$5:$C$100,"")</f>
        <v/>
      </c>
      <c r="I98" s="55"/>
      <c r="J98" s="65">
        <v>93</v>
      </c>
      <c r="K98" s="66">
        <v>0</v>
      </c>
      <c r="L98" s="67">
        <v>0</v>
      </c>
      <c r="M98" s="59" t="str">
        <v/>
      </c>
      <c r="O98" s="65">
        <v>93</v>
      </c>
      <c r="P98" s="66" t="str">
        <f t="shared" si="9"/>
        <v/>
      </c>
      <c r="Q98" s="67" t="str">
        <f t="shared" si="10"/>
        <v/>
      </c>
      <c r="R98" s="59" t="str">
        <f t="shared" si="11"/>
        <v/>
      </c>
    </row>
    <row r="99" spans="2:18">
      <c r="B99" s="68"/>
      <c r="C99" s="69"/>
      <c r="D99" s="70"/>
      <c r="E99" s="51">
        <f t="shared" si="6"/>
        <v>0</v>
      </c>
      <c r="F99" s="52">
        <f t="shared" si="7"/>
        <v>0</v>
      </c>
      <c r="G99" s="63">
        <f t="shared" si="8"/>
        <v>0</v>
      </c>
      <c r="H99" s="64" t="str">
        <f>_xlfn.XLOOKUP(F99,'1. Sample details'!$D$5:$D$100,'1. Sample details'!$C$5:$C$100,"")</f>
        <v/>
      </c>
      <c r="I99" s="55"/>
      <c r="J99" s="65">
        <v>94</v>
      </c>
      <c r="K99" s="66">
        <v>0</v>
      </c>
      <c r="L99" s="67">
        <v>0</v>
      </c>
      <c r="M99" s="59" t="str">
        <v/>
      </c>
      <c r="O99" s="65">
        <v>94</v>
      </c>
      <c r="P99" s="66" t="str">
        <f t="shared" si="9"/>
        <v/>
      </c>
      <c r="Q99" s="67" t="str">
        <f t="shared" si="10"/>
        <v/>
      </c>
      <c r="R99" s="59" t="str">
        <f t="shared" si="11"/>
        <v/>
      </c>
    </row>
    <row r="100" spans="2:18">
      <c r="B100" s="68"/>
      <c r="C100" s="69"/>
      <c r="D100" s="70"/>
      <c r="E100" s="51">
        <f t="shared" si="6"/>
        <v>0</v>
      </c>
      <c r="F100" s="52">
        <f t="shared" si="7"/>
        <v>0</v>
      </c>
      <c r="G100" s="63">
        <f t="shared" si="8"/>
        <v>0</v>
      </c>
      <c r="H100" s="64" t="str">
        <f>_xlfn.XLOOKUP(F100,'1. Sample details'!$D$5:$D$100,'1. Sample details'!$C$5:$C$100,"")</f>
        <v/>
      </c>
      <c r="I100" s="55"/>
      <c r="J100" s="65">
        <v>95</v>
      </c>
      <c r="K100" s="66">
        <v>0</v>
      </c>
      <c r="L100" s="67">
        <v>0</v>
      </c>
      <c r="M100" s="59" t="str">
        <v/>
      </c>
      <c r="O100" s="65">
        <v>95</v>
      </c>
      <c r="P100" s="66" t="str">
        <f t="shared" si="9"/>
        <v/>
      </c>
      <c r="Q100" s="67" t="str">
        <f t="shared" si="10"/>
        <v/>
      </c>
      <c r="R100" s="59" t="str">
        <f t="shared" si="11"/>
        <v/>
      </c>
    </row>
    <row r="101" spans="2:18" ht="15" thickBot="1">
      <c r="B101" s="71"/>
      <c r="C101" s="72"/>
      <c r="D101" s="73"/>
      <c r="E101" s="74">
        <f t="shared" si="6"/>
        <v>0</v>
      </c>
      <c r="F101" s="75">
        <f t="shared" si="7"/>
        <v>0</v>
      </c>
      <c r="G101" s="76">
        <f t="shared" si="8"/>
        <v>0</v>
      </c>
      <c r="H101" s="77" t="str">
        <f>_xlfn.XLOOKUP(F101,'1. Sample details'!$D$5:$D$100,'1. Sample details'!$C$5:$C$100,"")</f>
        <v/>
      </c>
      <c r="I101" s="55"/>
      <c r="J101" s="78">
        <v>96</v>
      </c>
      <c r="K101" s="79">
        <v>0</v>
      </c>
      <c r="L101" s="80">
        <v>0</v>
      </c>
      <c r="M101" s="81" t="str">
        <v/>
      </c>
      <c r="O101" s="78">
        <v>96</v>
      </c>
      <c r="P101" s="82" t="str">
        <f t="shared" si="9"/>
        <v/>
      </c>
      <c r="Q101" s="80" t="str">
        <f t="shared" si="10"/>
        <v/>
      </c>
      <c r="R101" s="81" t="str">
        <f t="shared" si="11"/>
        <v/>
      </c>
    </row>
  </sheetData>
  <sheetProtection sheet="1" scenarios="1"/>
  <mergeCells count="2">
    <mergeCell ref="B2:D2"/>
    <mergeCell ref="B3:C3"/>
  </mergeCells>
  <phoneticPr fontId="6"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47EEB-4E34-4D58-9B86-CA671FE08886}">
  <dimension ref="B2:AG122"/>
  <sheetViews>
    <sheetView tabSelected="1" zoomScale="85" zoomScaleNormal="85" workbookViewId="0">
      <selection activeCell="U2" sqref="U2"/>
    </sheetView>
  </sheetViews>
  <sheetFormatPr defaultColWidth="9.140625" defaultRowHeight="14.45"/>
  <cols>
    <col min="1" max="3" width="9.140625" style="18"/>
    <col min="4" max="4" width="8.7109375" style="18" hidden="1" customWidth="1"/>
    <col min="5" max="6" width="21.28515625" style="18" customWidth="1"/>
    <col min="7" max="7" width="18.28515625" style="55" hidden="1" customWidth="1"/>
    <col min="8" max="8" width="18.28515625" style="55" customWidth="1"/>
    <col min="9" max="9" width="18.28515625" style="55" hidden="1" customWidth="1"/>
    <col min="10" max="10" width="13.140625" style="18" hidden="1" customWidth="1"/>
    <col min="11" max="11" width="11.42578125" style="18" customWidth="1"/>
    <col min="12" max="12" width="11.42578125" style="18" hidden="1" customWidth="1"/>
    <col min="13" max="13" width="15.5703125" style="18" hidden="1" customWidth="1"/>
    <col min="14" max="14" width="17.5703125" style="18" hidden="1" customWidth="1"/>
    <col min="15" max="15" width="17.5703125" style="18" bestFit="1" customWidth="1"/>
    <col min="16" max="16" width="19.42578125" style="18" hidden="1" customWidth="1"/>
    <col min="17" max="17" width="19.28515625" style="55" hidden="1" customWidth="1"/>
    <col min="18" max="18" width="16.140625" style="55" hidden="1" customWidth="1"/>
    <col min="19" max="19" width="32.28515625" style="18" customWidth="1"/>
    <col min="20" max="20" width="34.85546875" style="18" customWidth="1"/>
    <col min="21" max="21" width="17.140625" style="18" bestFit="1" customWidth="1"/>
    <col min="22" max="22" width="5.5703125" style="18" bestFit="1" customWidth="1"/>
    <col min="23" max="23" width="41.28515625" style="18" bestFit="1" customWidth="1"/>
    <col min="24" max="26" width="9.140625" style="18"/>
    <col min="27" max="29" width="8.7109375" style="18" hidden="1" customWidth="1"/>
    <col min="30" max="30" width="17" style="18" hidden="1" customWidth="1"/>
    <col min="31" max="31" width="16.140625" style="18" hidden="1" customWidth="1"/>
    <col min="32" max="33" width="8.7109375" style="18" hidden="1" customWidth="1"/>
    <col min="34" max="16384" width="9.140625" style="18"/>
  </cols>
  <sheetData>
    <row r="2" spans="4:33" ht="18.600000000000001">
      <c r="T2" s="83" t="s">
        <v>204</v>
      </c>
      <c r="U2" s="84" t="s">
        <v>205</v>
      </c>
    </row>
    <row r="3" spans="4:33" ht="18.600000000000001">
      <c r="S3" s="85"/>
      <c r="T3" s="86"/>
    </row>
    <row r="4" spans="4:33" ht="14.1" customHeight="1">
      <c r="T4" s="87" t="s">
        <v>206</v>
      </c>
      <c r="U4" s="88"/>
      <c r="V4" s="18" t="s">
        <v>207</v>
      </c>
    </row>
    <row r="5" spans="4:33" ht="14.1" customHeight="1">
      <c r="T5" s="87"/>
      <c r="U5" s="87"/>
    </row>
    <row r="6" spans="4:33" s="91" customFormat="1" ht="3.95" customHeight="1">
      <c r="E6" s="89"/>
      <c r="F6" s="89"/>
      <c r="G6" s="90"/>
      <c r="H6" s="90"/>
      <c r="I6" s="90"/>
      <c r="Q6" s="90"/>
      <c r="R6" s="90"/>
    </row>
    <row r="7" spans="4:33">
      <c r="E7" s="92"/>
      <c r="F7" s="92"/>
    </row>
    <row r="8" spans="4:33" ht="18.600000000000001">
      <c r="E8" s="93" t="s">
        <v>208</v>
      </c>
      <c r="F8" s="93"/>
      <c r="H8" s="94" t="s">
        <v>209</v>
      </c>
      <c r="I8" s="95"/>
      <c r="L8" s="96"/>
      <c r="N8" s="55"/>
      <c r="O8" s="97">
        <f>IF($U$2="FLO-PRO114M",64,IF($U$2="FLO-PRO114P",32))</f>
        <v>32</v>
      </c>
      <c r="S8" s="146" t="s">
        <v>210</v>
      </c>
    </row>
    <row r="9" spans="4:33">
      <c r="E9" s="98" t="s">
        <v>211</v>
      </c>
      <c r="F9" s="98" t="s">
        <v>2</v>
      </c>
      <c r="G9" s="99" t="s">
        <v>212</v>
      </c>
      <c r="H9" s="99" t="s">
        <v>213</v>
      </c>
      <c r="I9" s="99" t="s">
        <v>214</v>
      </c>
      <c r="J9" s="98" t="s">
        <v>215</v>
      </c>
      <c r="K9" s="98" t="s">
        <v>216</v>
      </c>
      <c r="L9" s="98" t="s">
        <v>216</v>
      </c>
      <c r="M9" s="98" t="s">
        <v>217</v>
      </c>
      <c r="N9" s="98" t="s">
        <v>217</v>
      </c>
      <c r="O9" s="98" t="s">
        <v>218</v>
      </c>
      <c r="P9" s="98" t="s">
        <v>219</v>
      </c>
      <c r="Q9" s="99" t="s">
        <v>220</v>
      </c>
      <c r="R9" s="99" t="s">
        <v>221</v>
      </c>
      <c r="S9" s="147"/>
      <c r="T9" s="87" t="s">
        <v>222</v>
      </c>
      <c r="U9" s="18">
        <f>COUNTIF(H10:H33,"N")</f>
        <v>0</v>
      </c>
    </row>
    <row r="10" spans="4:33">
      <c r="D10" s="18">
        <v>1</v>
      </c>
      <c r="E10" s="100" t="str">
        <f>'2. Output ranking'!P6</f>
        <v/>
      </c>
      <c r="F10" s="100" t="str">
        <f>'2. Output ranking'!R6</f>
        <v/>
      </c>
      <c r="G10" s="101" t="str">
        <f>'2. Output ranking'!Q6</f>
        <v/>
      </c>
      <c r="H10" s="102" t="str">
        <f>IF(E10="","Y","N")</f>
        <v>Y</v>
      </c>
      <c r="I10" s="101" t="str">
        <f>IF(H10="N",G10,"")</f>
        <v/>
      </c>
      <c r="J10" s="103" t="str">
        <f>IF(I10="","",MIN($I$10:$I$33))</f>
        <v/>
      </c>
      <c r="K10" s="104" t="str">
        <f>IF(G10="","",G10/J10)</f>
        <v/>
      </c>
      <c r="L10" s="104" t="str">
        <f>IFERROR(K10, 0)</f>
        <v/>
      </c>
      <c r="M10" s="104" t="e">
        <f>IF($L$10&gt;1.2,1/L10,IF(L10=0,0,1))</f>
        <v>#VALUE!</v>
      </c>
      <c r="N10" s="103" t="str">
        <f>IFERROR(M10,"")</f>
        <v/>
      </c>
      <c r="O10" s="103" t="str">
        <f>IF(N10="","",N10*$O$8)</f>
        <v/>
      </c>
      <c r="P10" s="103" t="e">
        <f>VLOOKUP(E10,#REF!,2,FALSE)</f>
        <v>#REF!</v>
      </c>
      <c r="Q10" s="103" t="e">
        <f t="shared" ref="Q10:Q33" si="0">O10*$U$105</f>
        <v>#VALUE!</v>
      </c>
      <c r="R10" s="103" t="e">
        <f>O10*P10</f>
        <v>#VALUE!</v>
      </c>
      <c r="T10" s="105" t="s">
        <v>223</v>
      </c>
      <c r="U10" s="106" cm="1">
        <f t="array" ref="U10">_xlfn.IFS(U2=AA16,VLOOKUP(U9,AE11:AG35,2,FALSE),U2=AA17,VLOOKUP(U9,AE11:AG35,3,FALSE),U2="","")</f>
        <v>0</v>
      </c>
      <c r="AE10" s="18" t="s">
        <v>222</v>
      </c>
      <c r="AF10" s="18" t="s">
        <v>224</v>
      </c>
      <c r="AG10" s="18" t="s">
        <v>225</v>
      </c>
    </row>
    <row r="11" spans="4:33">
      <c r="D11" s="18">
        <v>1</v>
      </c>
      <c r="E11" s="100" t="str">
        <f>'2. Output ranking'!P7</f>
        <v/>
      </c>
      <c r="F11" s="100" t="str">
        <f>'2. Output ranking'!R7</f>
        <v/>
      </c>
      <c r="G11" s="101" t="str">
        <f>'2. Output ranking'!Q7</f>
        <v/>
      </c>
      <c r="H11" s="102" t="str">
        <f t="shared" ref="H11:H32" si="1">IF(E11="","Y","N")</f>
        <v>Y</v>
      </c>
      <c r="I11" s="101" t="str">
        <f t="shared" ref="I11:I33" si="2">IF(H11="N",G11,"")</f>
        <v/>
      </c>
      <c r="J11" s="103" t="str">
        <f>IF(I11="","",MIN($I$10:$I$33))</f>
        <v/>
      </c>
      <c r="K11" s="104" t="str">
        <f>IF(G11="","",G11/J11)</f>
        <v/>
      </c>
      <c r="L11" s="104" t="str">
        <f t="shared" ref="L11:L33" si="3">IFERROR(K11, 0)</f>
        <v/>
      </c>
      <c r="M11" s="104" t="e">
        <f t="shared" ref="M11:M33" si="4">IF($L$10&gt;1.2,1/L11,IF(L11=0,0,1))</f>
        <v>#VALUE!</v>
      </c>
      <c r="N11" s="103" t="str">
        <f t="shared" ref="N11:N18" si="5">IFERROR(M11,"")</f>
        <v/>
      </c>
      <c r="O11" s="103" t="str">
        <f t="shared" ref="O11:O33" si="6">IF(N11="","",N11*$O$8)</f>
        <v/>
      </c>
      <c r="P11" s="103" t="e">
        <f>VLOOKUP(E11,#REF!,2,FALSE)</f>
        <v>#REF!</v>
      </c>
      <c r="Q11" s="103" t="e">
        <f t="shared" si="0"/>
        <v>#VALUE!</v>
      </c>
      <c r="R11" s="103" t="e">
        <f t="shared" ref="R11:R33" si="7">O11*P11</f>
        <v>#VALUE!</v>
      </c>
      <c r="T11" s="87" t="s">
        <v>226</v>
      </c>
      <c r="U11" s="107" cm="1">
        <f t="array" ref="U11">_xlfn.IFS(U2=AA16,2,U2=AA17,1,U2="","")</f>
        <v>1</v>
      </c>
      <c r="AE11" s="18">
        <v>0</v>
      </c>
      <c r="AF11" s="18">
        <f>_xlfn.CEILING.MATH(AE11/$AB$16,1)</f>
        <v>0</v>
      </c>
      <c r="AG11" s="18">
        <f>_xlfn.CEILING.MATH(AE11/1.5,1)</f>
        <v>0</v>
      </c>
    </row>
    <row r="12" spans="4:33">
      <c r="D12" s="18">
        <v>1</v>
      </c>
      <c r="E12" s="100" t="str">
        <f>'2. Output ranking'!P8</f>
        <v/>
      </c>
      <c r="F12" s="100" t="str">
        <f>'2. Output ranking'!R8</f>
        <v/>
      </c>
      <c r="G12" s="101" t="str">
        <f>'2. Output ranking'!Q8</f>
        <v/>
      </c>
      <c r="H12" s="102" t="str">
        <f t="shared" si="1"/>
        <v>Y</v>
      </c>
      <c r="I12" s="101" t="str">
        <f t="shared" si="2"/>
        <v/>
      </c>
      <c r="J12" s="103" t="str">
        <f t="shared" ref="J12:J33" si="8">IF(I12="","",MIN($I$10:$I$33))</f>
        <v/>
      </c>
      <c r="K12" s="104" t="str">
        <f t="shared" ref="K12:K33" si="9">IF(G12="","",G12/J12)</f>
        <v/>
      </c>
      <c r="L12" s="104" t="str">
        <f t="shared" si="3"/>
        <v/>
      </c>
      <c r="M12" s="104" t="e">
        <f t="shared" si="4"/>
        <v>#VALUE!</v>
      </c>
      <c r="N12" s="103" t="str">
        <f t="shared" si="5"/>
        <v/>
      </c>
      <c r="O12" s="103" t="str">
        <f t="shared" si="6"/>
        <v/>
      </c>
      <c r="P12" s="103" t="e">
        <f>VLOOKUP(E12,#REF!,2,FALSE)</f>
        <v>#REF!</v>
      </c>
      <c r="Q12" s="103" t="e">
        <f t="shared" si="0"/>
        <v>#VALUE!</v>
      </c>
      <c r="R12" s="103" t="e">
        <f t="shared" si="7"/>
        <v>#VALUE!</v>
      </c>
      <c r="T12" s="87" t="s">
        <v>227</v>
      </c>
      <c r="U12" s="108">
        <f>IF(OR(U10="",U11=""),0,U10*U11*32*1.05)</f>
        <v>0</v>
      </c>
      <c r="V12" s="109" t="s">
        <v>228</v>
      </c>
      <c r="W12" s="18" t="s">
        <v>229</v>
      </c>
      <c r="AE12" s="18">
        <v>1</v>
      </c>
      <c r="AF12" s="18">
        <f>_xlfn.CEILING.MATH(AE12/$AB$16,1)</f>
        <v>1</v>
      </c>
      <c r="AG12" s="18">
        <f>_xlfn.CEILING.MATH(AE12/1.5,1)</f>
        <v>1</v>
      </c>
    </row>
    <row r="13" spans="4:33">
      <c r="D13" s="18">
        <v>1</v>
      </c>
      <c r="E13" s="100" t="str">
        <f>'2. Output ranking'!P9</f>
        <v/>
      </c>
      <c r="F13" s="100" t="str">
        <f>'2. Output ranking'!R9</f>
        <v/>
      </c>
      <c r="G13" s="101" t="str">
        <f>'2. Output ranking'!Q9</f>
        <v/>
      </c>
      <c r="H13" s="102" t="str">
        <f t="shared" si="1"/>
        <v>Y</v>
      </c>
      <c r="I13" s="101" t="str">
        <f t="shared" si="2"/>
        <v/>
      </c>
      <c r="J13" s="103" t="str">
        <f t="shared" si="8"/>
        <v/>
      </c>
      <c r="K13" s="104" t="str">
        <f t="shared" si="9"/>
        <v/>
      </c>
      <c r="L13" s="104" t="str">
        <f t="shared" si="3"/>
        <v/>
      </c>
      <c r="M13" s="104" t="e">
        <f t="shared" si="4"/>
        <v>#VALUE!</v>
      </c>
      <c r="N13" s="103" t="str">
        <f t="shared" si="5"/>
        <v/>
      </c>
      <c r="O13" s="103" t="str">
        <f t="shared" si="6"/>
        <v/>
      </c>
      <c r="P13" s="103" t="e">
        <f>VLOOKUP(E13,#REF!,2,FALSE)</f>
        <v>#REF!</v>
      </c>
      <c r="Q13" s="103" t="e">
        <f t="shared" si="0"/>
        <v>#VALUE!</v>
      </c>
      <c r="R13" s="103" t="e">
        <f t="shared" si="7"/>
        <v>#VALUE!</v>
      </c>
      <c r="U13" s="108"/>
      <c r="Y13" s="110"/>
      <c r="AE13" s="18">
        <v>2</v>
      </c>
      <c r="AF13" s="18">
        <f t="shared" ref="AF13:AF35" si="10">_xlfn.CEILING.MATH(AE13/$AB$16,1)</f>
        <v>2</v>
      </c>
      <c r="AG13" s="18">
        <f t="shared" ref="AG13:AG35" si="11">_xlfn.CEILING.MATH(AE13/1.5,1)</f>
        <v>2</v>
      </c>
    </row>
    <row r="14" spans="4:33">
      <c r="D14" s="18">
        <v>1</v>
      </c>
      <c r="E14" s="100" t="str">
        <f>'2. Output ranking'!P10</f>
        <v/>
      </c>
      <c r="F14" s="100" t="str">
        <f>'2. Output ranking'!R10</f>
        <v/>
      </c>
      <c r="G14" s="101" t="str">
        <f>'2. Output ranking'!Q10</f>
        <v/>
      </c>
      <c r="H14" s="102" t="str">
        <f t="shared" si="1"/>
        <v>Y</v>
      </c>
      <c r="I14" s="101" t="str">
        <f t="shared" si="2"/>
        <v/>
      </c>
      <c r="J14" s="103" t="str">
        <f t="shared" si="8"/>
        <v/>
      </c>
      <c r="K14" s="104" t="str">
        <f t="shared" si="9"/>
        <v/>
      </c>
      <c r="L14" s="104" t="str">
        <f t="shared" si="3"/>
        <v/>
      </c>
      <c r="M14" s="104" t="e">
        <f t="shared" si="4"/>
        <v>#VALUE!</v>
      </c>
      <c r="N14" s="103" t="str">
        <f t="shared" si="5"/>
        <v/>
      </c>
      <c r="O14" s="103" t="str">
        <f t="shared" si="6"/>
        <v/>
      </c>
      <c r="P14" s="103" t="e">
        <f>VLOOKUP(E14,#REF!,2,FALSE)</f>
        <v>#REF!</v>
      </c>
      <c r="Q14" s="103" t="e">
        <f t="shared" si="0"/>
        <v>#VALUE!</v>
      </c>
      <c r="R14" s="103" t="e">
        <f t="shared" si="7"/>
        <v>#VALUE!</v>
      </c>
      <c r="T14" s="87" t="s">
        <v>230</v>
      </c>
      <c r="U14" s="108">
        <f>IF(U12-O34&lt;0,0,U12-O34)</f>
        <v>0</v>
      </c>
      <c r="V14" s="109" t="s">
        <v>228</v>
      </c>
      <c r="X14" s="110"/>
      <c r="Y14" s="110"/>
      <c r="AA14" s="18" t="s">
        <v>231</v>
      </c>
      <c r="AE14" s="18">
        <v>3</v>
      </c>
      <c r="AF14" s="18">
        <f t="shared" si="10"/>
        <v>3</v>
      </c>
      <c r="AG14" s="18">
        <f t="shared" si="11"/>
        <v>2</v>
      </c>
    </row>
    <row r="15" spans="4:33">
      <c r="D15" s="18">
        <v>1</v>
      </c>
      <c r="E15" s="100" t="str">
        <f>'2. Output ranking'!P11</f>
        <v/>
      </c>
      <c r="F15" s="100" t="str">
        <f>'2. Output ranking'!R11</f>
        <v/>
      </c>
      <c r="G15" s="101" t="str">
        <f>'2. Output ranking'!Q11</f>
        <v/>
      </c>
      <c r="H15" s="102" t="str">
        <f t="shared" si="1"/>
        <v>Y</v>
      </c>
      <c r="I15" s="101" t="str">
        <f t="shared" si="2"/>
        <v/>
      </c>
      <c r="J15" s="103" t="str">
        <f t="shared" si="8"/>
        <v/>
      </c>
      <c r="K15" s="104" t="str">
        <f t="shared" si="9"/>
        <v/>
      </c>
      <c r="L15" s="104" t="str">
        <f t="shared" si="3"/>
        <v/>
      </c>
      <c r="M15" s="104" t="e">
        <f t="shared" si="4"/>
        <v>#VALUE!</v>
      </c>
      <c r="N15" s="103" t="str">
        <f t="shared" si="5"/>
        <v/>
      </c>
      <c r="O15" s="103" t="str">
        <f t="shared" si="6"/>
        <v/>
      </c>
      <c r="P15" s="103" t="e">
        <f>VLOOKUP(E15,#REF!,2,FALSE)</f>
        <v>#REF!</v>
      </c>
      <c r="Q15" s="103" t="e">
        <f t="shared" si="0"/>
        <v>#VALUE!</v>
      </c>
      <c r="R15" s="103" t="e">
        <f t="shared" si="7"/>
        <v>#VALUE!</v>
      </c>
      <c r="T15" s="87" t="s">
        <v>232</v>
      </c>
      <c r="U15" s="111">
        <f>U14</f>
        <v>0</v>
      </c>
      <c r="V15" s="109" t="s">
        <v>228</v>
      </c>
      <c r="W15" s="18" t="s">
        <v>233</v>
      </c>
      <c r="X15" s="110"/>
      <c r="AA15" s="18" t="s">
        <v>234</v>
      </c>
      <c r="AB15" s="18" t="s">
        <v>235</v>
      </c>
      <c r="AE15" s="18">
        <v>4</v>
      </c>
      <c r="AF15" s="18">
        <f t="shared" si="10"/>
        <v>4</v>
      </c>
      <c r="AG15" s="18">
        <f t="shared" si="11"/>
        <v>3</v>
      </c>
    </row>
    <row r="16" spans="4:33">
      <c r="D16" s="18">
        <v>1</v>
      </c>
      <c r="E16" s="100" t="str">
        <f>'2. Output ranking'!P12</f>
        <v/>
      </c>
      <c r="F16" s="100" t="str">
        <f>'2. Output ranking'!R12</f>
        <v/>
      </c>
      <c r="G16" s="101" t="str">
        <f>'2. Output ranking'!Q12</f>
        <v/>
      </c>
      <c r="H16" s="102" t="str">
        <f t="shared" si="1"/>
        <v>Y</v>
      </c>
      <c r="I16" s="101" t="str">
        <f t="shared" si="2"/>
        <v/>
      </c>
      <c r="J16" s="103" t="str">
        <f t="shared" si="8"/>
        <v/>
      </c>
      <c r="K16" s="104" t="str">
        <f t="shared" si="9"/>
        <v/>
      </c>
      <c r="L16" s="104" t="str">
        <f t="shared" si="3"/>
        <v/>
      </c>
      <c r="M16" s="104" t="e">
        <f t="shared" si="4"/>
        <v>#VALUE!</v>
      </c>
      <c r="N16" s="103" t="str">
        <f t="shared" si="5"/>
        <v/>
      </c>
      <c r="O16" s="103" t="str">
        <f t="shared" si="6"/>
        <v/>
      </c>
      <c r="P16" s="103" t="e">
        <f>VLOOKUP(E16,#REF!,2,FALSE)</f>
        <v>#REF!</v>
      </c>
      <c r="Q16" s="103" t="e">
        <f t="shared" si="0"/>
        <v>#VALUE!</v>
      </c>
      <c r="R16" s="103" t="e">
        <f t="shared" si="7"/>
        <v>#VALUE!</v>
      </c>
      <c r="T16" s="87" t="s">
        <v>236</v>
      </c>
      <c r="U16" s="112">
        <f>O34+U15</f>
        <v>0</v>
      </c>
      <c r="V16" s="109" t="s">
        <v>228</v>
      </c>
      <c r="AA16" s="18" t="s">
        <v>237</v>
      </c>
      <c r="AB16" s="18">
        <v>1</v>
      </c>
      <c r="AE16" s="18">
        <v>5</v>
      </c>
      <c r="AF16" s="18">
        <f t="shared" si="10"/>
        <v>5</v>
      </c>
      <c r="AG16" s="18">
        <f t="shared" si="11"/>
        <v>4</v>
      </c>
    </row>
    <row r="17" spans="4:33">
      <c r="D17" s="18">
        <v>1</v>
      </c>
      <c r="E17" s="100" t="str">
        <f>'2. Output ranking'!P13</f>
        <v/>
      </c>
      <c r="F17" s="100" t="str">
        <f>'2. Output ranking'!R13</f>
        <v/>
      </c>
      <c r="G17" s="101" t="str">
        <f>'2. Output ranking'!Q13</f>
        <v/>
      </c>
      <c r="H17" s="102" t="str">
        <f>IF(E17="","Y","N")</f>
        <v>Y</v>
      </c>
      <c r="I17" s="101" t="str">
        <f t="shared" si="2"/>
        <v/>
      </c>
      <c r="J17" s="103" t="str">
        <f t="shared" si="8"/>
        <v/>
      </c>
      <c r="K17" s="104" t="str">
        <f t="shared" si="9"/>
        <v/>
      </c>
      <c r="L17" s="104" t="str">
        <f t="shared" si="3"/>
        <v/>
      </c>
      <c r="M17" s="104" t="e">
        <f t="shared" si="4"/>
        <v>#VALUE!</v>
      </c>
      <c r="N17" s="103" t="str">
        <f t="shared" si="5"/>
        <v/>
      </c>
      <c r="O17" s="103" t="str">
        <f t="shared" si="6"/>
        <v/>
      </c>
      <c r="P17" s="103" t="e">
        <f>VLOOKUP(E17,#REF!,2,FALSE)</f>
        <v>#REF!</v>
      </c>
      <c r="Q17" s="103" t="e">
        <f t="shared" si="0"/>
        <v>#VALUE!</v>
      </c>
      <c r="R17" s="103" t="e">
        <f t="shared" si="7"/>
        <v>#VALUE!</v>
      </c>
      <c r="AA17" s="18" t="s">
        <v>205</v>
      </c>
      <c r="AB17" s="18">
        <v>1.5</v>
      </c>
      <c r="AE17" s="18">
        <v>6</v>
      </c>
      <c r="AF17" s="18">
        <f t="shared" si="10"/>
        <v>6</v>
      </c>
      <c r="AG17" s="18">
        <f t="shared" si="11"/>
        <v>4</v>
      </c>
    </row>
    <row r="18" spans="4:33">
      <c r="D18" s="18">
        <v>1</v>
      </c>
      <c r="E18" s="100" t="str">
        <f>'2. Output ranking'!P14</f>
        <v/>
      </c>
      <c r="F18" s="100" t="str">
        <f>'2. Output ranking'!R14</f>
        <v/>
      </c>
      <c r="G18" s="101" t="str">
        <f>'2. Output ranking'!Q14</f>
        <v/>
      </c>
      <c r="H18" s="102" t="str">
        <f t="shared" si="1"/>
        <v>Y</v>
      </c>
      <c r="I18" s="101" t="str">
        <f t="shared" si="2"/>
        <v/>
      </c>
      <c r="J18" s="103" t="str">
        <f t="shared" si="8"/>
        <v/>
      </c>
      <c r="K18" s="104" t="str">
        <f t="shared" si="9"/>
        <v/>
      </c>
      <c r="L18" s="104" t="str">
        <f t="shared" si="3"/>
        <v/>
      </c>
      <c r="M18" s="104" t="e">
        <f t="shared" si="4"/>
        <v>#VALUE!</v>
      </c>
      <c r="N18" s="103" t="str">
        <f t="shared" si="5"/>
        <v/>
      </c>
      <c r="O18" s="103" t="str">
        <f t="shared" si="6"/>
        <v/>
      </c>
      <c r="P18" s="103" t="e">
        <f>VLOOKUP(E18,#REF!,2,FALSE)</f>
        <v>#REF!</v>
      </c>
      <c r="Q18" s="103" t="e">
        <f t="shared" si="0"/>
        <v>#VALUE!</v>
      </c>
      <c r="R18" s="103" t="e">
        <f t="shared" si="7"/>
        <v>#VALUE!</v>
      </c>
      <c r="AE18" s="18">
        <v>7</v>
      </c>
      <c r="AF18" s="18">
        <f t="shared" si="10"/>
        <v>7</v>
      </c>
      <c r="AG18" s="18">
        <f t="shared" si="11"/>
        <v>5</v>
      </c>
    </row>
    <row r="19" spans="4:33">
      <c r="D19" s="18">
        <v>1</v>
      </c>
      <c r="E19" s="100" t="str">
        <f>'2. Output ranking'!P15</f>
        <v/>
      </c>
      <c r="F19" s="100" t="str">
        <f>'2. Output ranking'!R15</f>
        <v/>
      </c>
      <c r="G19" s="101" t="str">
        <f>'2. Output ranking'!Q15</f>
        <v/>
      </c>
      <c r="H19" s="102" t="str">
        <f t="shared" si="1"/>
        <v>Y</v>
      </c>
      <c r="I19" s="101" t="str">
        <f t="shared" si="2"/>
        <v/>
      </c>
      <c r="J19" s="103" t="str">
        <f t="shared" si="8"/>
        <v/>
      </c>
      <c r="K19" s="104" t="str">
        <f t="shared" si="9"/>
        <v/>
      </c>
      <c r="L19" s="104" t="str">
        <f t="shared" si="3"/>
        <v/>
      </c>
      <c r="M19" s="104" t="e">
        <f t="shared" si="4"/>
        <v>#VALUE!</v>
      </c>
      <c r="N19" s="103" t="str">
        <f>IFERROR(M19,"")</f>
        <v/>
      </c>
      <c r="O19" s="103" t="str">
        <f t="shared" si="6"/>
        <v/>
      </c>
      <c r="P19" s="103" t="e">
        <f>VLOOKUP(E19,#REF!,2,FALSE)</f>
        <v>#REF!</v>
      </c>
      <c r="Q19" s="103" t="e">
        <f t="shared" si="0"/>
        <v>#VALUE!</v>
      </c>
      <c r="R19" s="103" t="e">
        <f t="shared" si="7"/>
        <v>#VALUE!</v>
      </c>
      <c r="T19" s="87" t="s">
        <v>238</v>
      </c>
      <c r="U19" s="113" t="str">
        <f>IF(U16=0,"",U4*O34/U16)</f>
        <v/>
      </c>
      <c r="V19" s="18" t="s">
        <v>207</v>
      </c>
      <c r="W19" s="114" t="s">
        <v>239</v>
      </c>
      <c r="AE19" s="18">
        <v>8</v>
      </c>
      <c r="AF19" s="18">
        <f t="shared" si="10"/>
        <v>8</v>
      </c>
      <c r="AG19" s="18">
        <f t="shared" si="11"/>
        <v>6</v>
      </c>
    </row>
    <row r="20" spans="4:33">
      <c r="D20" s="18">
        <v>1</v>
      </c>
      <c r="E20" s="100" t="str">
        <f>'2. Output ranking'!P16</f>
        <v/>
      </c>
      <c r="F20" s="100" t="str">
        <f>'2. Output ranking'!R16</f>
        <v/>
      </c>
      <c r="G20" s="101" t="str">
        <f>'2. Output ranking'!Q16</f>
        <v/>
      </c>
      <c r="H20" s="102" t="str">
        <f t="shared" si="1"/>
        <v>Y</v>
      </c>
      <c r="I20" s="101" t="str">
        <f t="shared" si="2"/>
        <v/>
      </c>
      <c r="J20" s="103" t="str">
        <f t="shared" si="8"/>
        <v/>
      </c>
      <c r="K20" s="104" t="str">
        <f t="shared" si="9"/>
        <v/>
      </c>
      <c r="L20" s="104" t="str">
        <f t="shared" si="3"/>
        <v/>
      </c>
      <c r="M20" s="104" t="e">
        <f t="shared" si="4"/>
        <v>#VALUE!</v>
      </c>
      <c r="N20" s="103" t="str">
        <f t="shared" ref="N20:N33" si="12">IFERROR(M20,"")</f>
        <v/>
      </c>
      <c r="O20" s="103" t="str">
        <f t="shared" si="6"/>
        <v/>
      </c>
      <c r="P20" s="103" t="e">
        <f>VLOOKUP(E20,#REF!,2,FALSE)</f>
        <v>#REF!</v>
      </c>
      <c r="Q20" s="103" t="e">
        <f t="shared" si="0"/>
        <v>#VALUE!</v>
      </c>
      <c r="R20" s="103" t="e">
        <f t="shared" si="7"/>
        <v>#VALUE!</v>
      </c>
      <c r="T20" s="87"/>
      <c r="W20" s="114" t="s">
        <v>240</v>
      </c>
      <c r="AE20" s="18">
        <v>9</v>
      </c>
      <c r="AF20" s="18">
        <f t="shared" si="10"/>
        <v>9</v>
      </c>
      <c r="AG20" s="18">
        <f t="shared" si="11"/>
        <v>6</v>
      </c>
    </row>
    <row r="21" spans="4:33">
      <c r="D21" s="18">
        <v>1</v>
      </c>
      <c r="E21" s="100" t="str">
        <f>'2. Output ranking'!P17</f>
        <v/>
      </c>
      <c r="F21" s="100" t="str">
        <f>'2. Output ranking'!R17</f>
        <v/>
      </c>
      <c r="G21" s="101" t="str">
        <f>'2. Output ranking'!Q17</f>
        <v/>
      </c>
      <c r="H21" s="102" t="str">
        <f t="shared" si="1"/>
        <v>Y</v>
      </c>
      <c r="I21" s="101" t="str">
        <f t="shared" si="2"/>
        <v/>
      </c>
      <c r="J21" s="103" t="str">
        <f t="shared" si="8"/>
        <v/>
      </c>
      <c r="K21" s="104" t="str">
        <f t="shared" si="9"/>
        <v/>
      </c>
      <c r="L21" s="104" t="str">
        <f t="shared" si="3"/>
        <v/>
      </c>
      <c r="M21" s="104" t="e">
        <f t="shared" si="4"/>
        <v>#VALUE!</v>
      </c>
      <c r="N21" s="103" t="str">
        <f t="shared" si="12"/>
        <v/>
      </c>
      <c r="O21" s="103" t="str">
        <f t="shared" si="6"/>
        <v/>
      </c>
      <c r="P21" s="103" t="e">
        <f>VLOOKUP(E21,#REF!,2,FALSE)</f>
        <v>#REF!</v>
      </c>
      <c r="Q21" s="103" t="e">
        <f t="shared" si="0"/>
        <v>#VALUE!</v>
      </c>
      <c r="R21" s="103" t="e">
        <f t="shared" si="7"/>
        <v>#VALUE!</v>
      </c>
      <c r="AE21" s="18">
        <v>10</v>
      </c>
      <c r="AF21" s="18">
        <f t="shared" si="10"/>
        <v>10</v>
      </c>
      <c r="AG21" s="18">
        <f t="shared" si="11"/>
        <v>7</v>
      </c>
    </row>
    <row r="22" spans="4:33">
      <c r="D22" s="18">
        <v>1</v>
      </c>
      <c r="E22" s="100" t="str">
        <f>'2. Output ranking'!P18</f>
        <v/>
      </c>
      <c r="F22" s="100" t="str">
        <f>'2. Output ranking'!R18</f>
        <v/>
      </c>
      <c r="G22" s="101" t="str">
        <f>'2. Output ranking'!Q18</f>
        <v/>
      </c>
      <c r="H22" s="102" t="str">
        <f t="shared" si="1"/>
        <v>Y</v>
      </c>
      <c r="I22" s="101" t="str">
        <f t="shared" si="2"/>
        <v/>
      </c>
      <c r="J22" s="103" t="str">
        <f t="shared" si="8"/>
        <v/>
      </c>
      <c r="K22" s="104" t="str">
        <f t="shared" si="9"/>
        <v/>
      </c>
      <c r="L22" s="104" t="str">
        <f t="shared" si="3"/>
        <v/>
      </c>
      <c r="M22" s="104" t="e">
        <f t="shared" si="4"/>
        <v>#VALUE!</v>
      </c>
      <c r="N22" s="103" t="str">
        <f t="shared" si="12"/>
        <v/>
      </c>
      <c r="O22" s="103" t="str">
        <f t="shared" si="6"/>
        <v/>
      </c>
      <c r="P22" s="103" t="e">
        <f>VLOOKUP(E22,#REF!,2,FALSE)</f>
        <v>#REF!</v>
      </c>
      <c r="Q22" s="103" t="e">
        <f t="shared" si="0"/>
        <v>#VALUE!</v>
      </c>
      <c r="R22" s="103" t="e">
        <f t="shared" si="7"/>
        <v>#VALUE!</v>
      </c>
      <c r="AE22" s="18">
        <v>11</v>
      </c>
      <c r="AF22" s="18">
        <f t="shared" si="10"/>
        <v>11</v>
      </c>
      <c r="AG22" s="18">
        <f t="shared" si="11"/>
        <v>8</v>
      </c>
    </row>
    <row r="23" spans="4:33">
      <c r="D23" s="18">
        <v>1</v>
      </c>
      <c r="E23" s="100" t="str">
        <f>'2. Output ranking'!P19</f>
        <v/>
      </c>
      <c r="F23" s="100" t="str">
        <f>'2. Output ranking'!R19</f>
        <v/>
      </c>
      <c r="G23" s="101" t="str">
        <f>'2. Output ranking'!Q19</f>
        <v/>
      </c>
      <c r="H23" s="102" t="str">
        <f t="shared" si="1"/>
        <v>Y</v>
      </c>
      <c r="I23" s="101" t="str">
        <f t="shared" si="2"/>
        <v/>
      </c>
      <c r="J23" s="103" t="str">
        <f t="shared" si="8"/>
        <v/>
      </c>
      <c r="K23" s="104" t="str">
        <f t="shared" si="9"/>
        <v/>
      </c>
      <c r="L23" s="104" t="str">
        <f t="shared" si="3"/>
        <v/>
      </c>
      <c r="M23" s="104" t="e">
        <f t="shared" si="4"/>
        <v>#VALUE!</v>
      </c>
      <c r="N23" s="103" t="str">
        <f t="shared" si="12"/>
        <v/>
      </c>
      <c r="O23" s="103" t="str">
        <f t="shared" si="6"/>
        <v/>
      </c>
      <c r="P23" s="103" t="e">
        <f>VLOOKUP(E23,#REF!,2,FALSE)</f>
        <v>#REF!</v>
      </c>
      <c r="Q23" s="103" t="e">
        <f t="shared" si="0"/>
        <v>#VALUE!</v>
      </c>
      <c r="R23" s="103" t="e">
        <f t="shared" si="7"/>
        <v>#VALUE!</v>
      </c>
      <c r="AE23" s="18">
        <v>12</v>
      </c>
      <c r="AF23" s="18">
        <f t="shared" si="10"/>
        <v>12</v>
      </c>
      <c r="AG23" s="18">
        <f t="shared" si="11"/>
        <v>8</v>
      </c>
    </row>
    <row r="24" spans="4:33">
      <c r="D24" s="18">
        <v>1</v>
      </c>
      <c r="E24" s="100" t="str">
        <f>'2. Output ranking'!P20</f>
        <v/>
      </c>
      <c r="F24" s="100" t="str">
        <f>'2. Output ranking'!R20</f>
        <v/>
      </c>
      <c r="G24" s="101" t="str">
        <f>'2. Output ranking'!Q20</f>
        <v/>
      </c>
      <c r="H24" s="102" t="str">
        <f t="shared" si="1"/>
        <v>Y</v>
      </c>
      <c r="I24" s="101" t="str">
        <f t="shared" si="2"/>
        <v/>
      </c>
      <c r="J24" s="103" t="str">
        <f t="shared" si="8"/>
        <v/>
      </c>
      <c r="K24" s="104" t="str">
        <f t="shared" si="9"/>
        <v/>
      </c>
      <c r="L24" s="104" t="str">
        <f t="shared" si="3"/>
        <v/>
      </c>
      <c r="M24" s="104" t="e">
        <f t="shared" si="4"/>
        <v>#VALUE!</v>
      </c>
      <c r="N24" s="103" t="str">
        <f t="shared" si="12"/>
        <v/>
      </c>
      <c r="O24" s="103" t="str">
        <f t="shared" si="6"/>
        <v/>
      </c>
      <c r="P24" s="103" t="e">
        <f>VLOOKUP(E24,#REF!,2,FALSE)</f>
        <v>#REF!</v>
      </c>
      <c r="Q24" s="103" t="e">
        <f t="shared" si="0"/>
        <v>#VALUE!</v>
      </c>
      <c r="R24" s="103" t="e">
        <f t="shared" si="7"/>
        <v>#VALUE!</v>
      </c>
      <c r="AE24" s="18">
        <v>13</v>
      </c>
      <c r="AF24" s="18">
        <f t="shared" si="10"/>
        <v>13</v>
      </c>
      <c r="AG24" s="18">
        <f t="shared" si="11"/>
        <v>9</v>
      </c>
    </row>
    <row r="25" spans="4:33">
      <c r="D25" s="18">
        <v>1</v>
      </c>
      <c r="E25" s="100" t="str">
        <f>'2. Output ranking'!P21</f>
        <v/>
      </c>
      <c r="F25" s="100" t="str">
        <f>'2. Output ranking'!R21</f>
        <v/>
      </c>
      <c r="G25" s="101" t="str">
        <f>'2. Output ranking'!Q21</f>
        <v/>
      </c>
      <c r="H25" s="102" t="str">
        <f t="shared" si="1"/>
        <v>Y</v>
      </c>
      <c r="I25" s="101" t="str">
        <f t="shared" si="2"/>
        <v/>
      </c>
      <c r="J25" s="103" t="str">
        <f t="shared" si="8"/>
        <v/>
      </c>
      <c r="K25" s="104" t="str">
        <f t="shared" si="9"/>
        <v/>
      </c>
      <c r="L25" s="104" t="str">
        <f t="shared" si="3"/>
        <v/>
      </c>
      <c r="M25" s="104" t="e">
        <f t="shared" si="4"/>
        <v>#VALUE!</v>
      </c>
      <c r="N25" s="103" t="str">
        <f t="shared" si="12"/>
        <v/>
      </c>
      <c r="O25" s="103" t="str">
        <f t="shared" si="6"/>
        <v/>
      </c>
      <c r="P25" s="103" t="e">
        <f>VLOOKUP(E25,#REF!,2,FALSE)</f>
        <v>#REF!</v>
      </c>
      <c r="Q25" s="103" t="e">
        <f t="shared" si="0"/>
        <v>#VALUE!</v>
      </c>
      <c r="R25" s="103" t="e">
        <f t="shared" si="7"/>
        <v>#VALUE!</v>
      </c>
      <c r="AE25" s="18">
        <v>14</v>
      </c>
      <c r="AF25" s="18">
        <f t="shared" si="10"/>
        <v>14</v>
      </c>
      <c r="AG25" s="18">
        <f t="shared" si="11"/>
        <v>10</v>
      </c>
    </row>
    <row r="26" spans="4:33">
      <c r="D26" s="18">
        <v>1</v>
      </c>
      <c r="E26" s="100" t="str">
        <f>'2. Output ranking'!P22</f>
        <v/>
      </c>
      <c r="F26" s="100" t="str">
        <f>'2. Output ranking'!R22</f>
        <v/>
      </c>
      <c r="G26" s="101" t="str">
        <f>'2. Output ranking'!Q22</f>
        <v/>
      </c>
      <c r="H26" s="102" t="str">
        <f t="shared" si="1"/>
        <v>Y</v>
      </c>
      <c r="I26" s="101" t="str">
        <f t="shared" si="2"/>
        <v/>
      </c>
      <c r="J26" s="103" t="str">
        <f t="shared" si="8"/>
        <v/>
      </c>
      <c r="K26" s="104" t="str">
        <f t="shared" si="9"/>
        <v/>
      </c>
      <c r="L26" s="104" t="str">
        <f t="shared" si="3"/>
        <v/>
      </c>
      <c r="M26" s="104" t="e">
        <f t="shared" si="4"/>
        <v>#VALUE!</v>
      </c>
      <c r="N26" s="103" t="str">
        <f t="shared" si="12"/>
        <v/>
      </c>
      <c r="O26" s="103" t="str">
        <f t="shared" si="6"/>
        <v/>
      </c>
      <c r="P26" s="103" t="e">
        <f>VLOOKUP(E26,#REF!,2,FALSE)</f>
        <v>#REF!</v>
      </c>
      <c r="Q26" s="103" t="e">
        <f t="shared" si="0"/>
        <v>#VALUE!</v>
      </c>
      <c r="R26" s="103" t="e">
        <f t="shared" si="7"/>
        <v>#VALUE!</v>
      </c>
      <c r="AE26" s="18">
        <v>15</v>
      </c>
      <c r="AF26" s="18">
        <f t="shared" si="10"/>
        <v>15</v>
      </c>
      <c r="AG26" s="18">
        <f t="shared" si="11"/>
        <v>10</v>
      </c>
    </row>
    <row r="27" spans="4:33">
      <c r="D27" s="18">
        <v>1</v>
      </c>
      <c r="E27" s="100" t="str">
        <f>'2. Output ranking'!P23</f>
        <v/>
      </c>
      <c r="F27" s="100" t="str">
        <f>'2. Output ranking'!R23</f>
        <v/>
      </c>
      <c r="G27" s="101" t="str">
        <f>'2. Output ranking'!Q23</f>
        <v/>
      </c>
      <c r="H27" s="102" t="str">
        <f t="shared" si="1"/>
        <v>Y</v>
      </c>
      <c r="I27" s="101" t="str">
        <f t="shared" si="2"/>
        <v/>
      </c>
      <c r="J27" s="103" t="str">
        <f t="shared" si="8"/>
        <v/>
      </c>
      <c r="K27" s="104" t="str">
        <f t="shared" si="9"/>
        <v/>
      </c>
      <c r="L27" s="104" t="str">
        <f t="shared" si="3"/>
        <v/>
      </c>
      <c r="M27" s="104" t="e">
        <f t="shared" si="4"/>
        <v>#VALUE!</v>
      </c>
      <c r="N27" s="103" t="str">
        <f t="shared" si="12"/>
        <v/>
      </c>
      <c r="O27" s="103" t="str">
        <f t="shared" si="6"/>
        <v/>
      </c>
      <c r="P27" s="103" t="e">
        <f>VLOOKUP(E27,#REF!,2,FALSE)</f>
        <v>#REF!</v>
      </c>
      <c r="Q27" s="103" t="e">
        <f t="shared" si="0"/>
        <v>#VALUE!</v>
      </c>
      <c r="R27" s="103" t="e">
        <f t="shared" si="7"/>
        <v>#VALUE!</v>
      </c>
      <c r="AE27" s="18">
        <v>16</v>
      </c>
      <c r="AF27" s="18">
        <f t="shared" si="10"/>
        <v>16</v>
      </c>
      <c r="AG27" s="18">
        <f t="shared" si="11"/>
        <v>11</v>
      </c>
    </row>
    <row r="28" spans="4:33">
      <c r="D28" s="18">
        <v>1</v>
      </c>
      <c r="E28" s="100" t="str">
        <f>'2. Output ranking'!P24</f>
        <v/>
      </c>
      <c r="F28" s="100" t="str">
        <f>'2. Output ranking'!R24</f>
        <v/>
      </c>
      <c r="G28" s="101" t="str">
        <f>'2. Output ranking'!Q24</f>
        <v/>
      </c>
      <c r="H28" s="102" t="str">
        <f t="shared" si="1"/>
        <v>Y</v>
      </c>
      <c r="I28" s="101" t="str">
        <f t="shared" si="2"/>
        <v/>
      </c>
      <c r="J28" s="103" t="str">
        <f t="shared" si="8"/>
        <v/>
      </c>
      <c r="K28" s="104" t="str">
        <f t="shared" si="9"/>
        <v/>
      </c>
      <c r="L28" s="104" t="str">
        <f t="shared" si="3"/>
        <v/>
      </c>
      <c r="M28" s="104" t="e">
        <f t="shared" si="4"/>
        <v>#VALUE!</v>
      </c>
      <c r="N28" s="103" t="str">
        <f t="shared" si="12"/>
        <v/>
      </c>
      <c r="O28" s="103" t="str">
        <f t="shared" si="6"/>
        <v/>
      </c>
      <c r="P28" s="103" t="e">
        <f>VLOOKUP(E28,#REF!,2,FALSE)</f>
        <v>#REF!</v>
      </c>
      <c r="Q28" s="103" t="e">
        <f t="shared" si="0"/>
        <v>#VALUE!</v>
      </c>
      <c r="R28" s="103" t="e">
        <f t="shared" si="7"/>
        <v>#VALUE!</v>
      </c>
      <c r="T28" s="115"/>
      <c r="U28" s="116"/>
      <c r="V28" s="110"/>
      <c r="W28" s="110"/>
      <c r="AE28" s="18">
        <v>17</v>
      </c>
      <c r="AF28" s="18">
        <f t="shared" si="10"/>
        <v>17</v>
      </c>
      <c r="AG28" s="18">
        <f t="shared" si="11"/>
        <v>12</v>
      </c>
    </row>
    <row r="29" spans="4:33">
      <c r="D29" s="18">
        <v>1</v>
      </c>
      <c r="E29" s="100" t="str">
        <f>'2. Output ranking'!P25</f>
        <v/>
      </c>
      <c r="F29" s="100" t="str">
        <f>'2. Output ranking'!R25</f>
        <v/>
      </c>
      <c r="G29" s="101" t="str">
        <f>'2. Output ranking'!Q25</f>
        <v/>
      </c>
      <c r="H29" s="102" t="str">
        <f t="shared" si="1"/>
        <v>Y</v>
      </c>
      <c r="I29" s="101" t="str">
        <f t="shared" si="2"/>
        <v/>
      </c>
      <c r="J29" s="103" t="str">
        <f t="shared" si="8"/>
        <v/>
      </c>
      <c r="K29" s="104" t="str">
        <f t="shared" si="9"/>
        <v/>
      </c>
      <c r="L29" s="104" t="str">
        <f t="shared" si="3"/>
        <v/>
      </c>
      <c r="M29" s="104" t="e">
        <f t="shared" si="4"/>
        <v>#VALUE!</v>
      </c>
      <c r="N29" s="103" t="str">
        <f t="shared" si="12"/>
        <v/>
      </c>
      <c r="O29" s="103" t="str">
        <f t="shared" si="6"/>
        <v/>
      </c>
      <c r="P29" s="103" t="e">
        <f>VLOOKUP(E29,#REF!,2,FALSE)</f>
        <v>#REF!</v>
      </c>
      <c r="Q29" s="103" t="e">
        <f t="shared" si="0"/>
        <v>#VALUE!</v>
      </c>
      <c r="R29" s="103" t="e">
        <f t="shared" si="7"/>
        <v>#VALUE!</v>
      </c>
      <c r="AE29" s="18">
        <v>18</v>
      </c>
      <c r="AF29" s="18">
        <f t="shared" si="10"/>
        <v>18</v>
      </c>
      <c r="AG29" s="18">
        <f t="shared" si="11"/>
        <v>12</v>
      </c>
    </row>
    <row r="30" spans="4:33">
      <c r="D30" s="18">
        <v>1</v>
      </c>
      <c r="E30" s="100" t="str">
        <f>'2. Output ranking'!P26</f>
        <v/>
      </c>
      <c r="F30" s="100" t="str">
        <f>'2. Output ranking'!R26</f>
        <v/>
      </c>
      <c r="G30" s="101" t="str">
        <f>'2. Output ranking'!Q26</f>
        <v/>
      </c>
      <c r="H30" s="102" t="str">
        <f t="shared" si="1"/>
        <v>Y</v>
      </c>
      <c r="I30" s="101" t="str">
        <f t="shared" si="2"/>
        <v/>
      </c>
      <c r="J30" s="103" t="str">
        <f t="shared" si="8"/>
        <v/>
      </c>
      <c r="K30" s="104" t="str">
        <f t="shared" si="9"/>
        <v/>
      </c>
      <c r="L30" s="104" t="str">
        <f t="shared" si="3"/>
        <v/>
      </c>
      <c r="M30" s="104" t="e">
        <f t="shared" si="4"/>
        <v>#VALUE!</v>
      </c>
      <c r="N30" s="103" t="str">
        <f t="shared" si="12"/>
        <v/>
      </c>
      <c r="O30" s="103" t="str">
        <f t="shared" si="6"/>
        <v/>
      </c>
      <c r="P30" s="103" t="e">
        <f>VLOOKUP(E30,#REF!,2,FALSE)</f>
        <v>#REF!</v>
      </c>
      <c r="Q30" s="103" t="e">
        <f t="shared" si="0"/>
        <v>#VALUE!</v>
      </c>
      <c r="R30" s="103" t="e">
        <f t="shared" si="7"/>
        <v>#VALUE!</v>
      </c>
      <c r="AE30" s="18">
        <v>19</v>
      </c>
      <c r="AF30" s="18">
        <f t="shared" si="10"/>
        <v>19</v>
      </c>
      <c r="AG30" s="18">
        <f t="shared" si="11"/>
        <v>13</v>
      </c>
    </row>
    <row r="31" spans="4:33">
      <c r="D31" s="18">
        <v>1</v>
      </c>
      <c r="E31" s="100" t="str">
        <f>'2. Output ranking'!P27</f>
        <v/>
      </c>
      <c r="F31" s="100" t="str">
        <f>'2. Output ranking'!R27</f>
        <v/>
      </c>
      <c r="G31" s="101" t="str">
        <f>'2. Output ranking'!Q27</f>
        <v/>
      </c>
      <c r="H31" s="102" t="str">
        <f t="shared" si="1"/>
        <v>Y</v>
      </c>
      <c r="I31" s="101" t="str">
        <f t="shared" si="2"/>
        <v/>
      </c>
      <c r="J31" s="103" t="str">
        <f t="shared" si="8"/>
        <v/>
      </c>
      <c r="K31" s="104" t="str">
        <f t="shared" si="9"/>
        <v/>
      </c>
      <c r="L31" s="104" t="str">
        <f t="shared" si="3"/>
        <v/>
      </c>
      <c r="M31" s="104" t="e">
        <f t="shared" si="4"/>
        <v>#VALUE!</v>
      </c>
      <c r="N31" s="103" t="str">
        <f t="shared" si="12"/>
        <v/>
      </c>
      <c r="O31" s="103" t="str">
        <f t="shared" si="6"/>
        <v/>
      </c>
      <c r="P31" s="103" t="e">
        <f>VLOOKUP(E31,#REF!,2,FALSE)</f>
        <v>#REF!</v>
      </c>
      <c r="Q31" s="103" t="e">
        <f t="shared" si="0"/>
        <v>#VALUE!</v>
      </c>
      <c r="R31" s="103" t="e">
        <f t="shared" si="7"/>
        <v>#VALUE!</v>
      </c>
      <c r="AE31" s="18">
        <v>20</v>
      </c>
      <c r="AF31" s="18">
        <f t="shared" si="10"/>
        <v>20</v>
      </c>
      <c r="AG31" s="18">
        <f t="shared" si="11"/>
        <v>14</v>
      </c>
    </row>
    <row r="32" spans="4:33">
      <c r="D32" s="18">
        <v>1</v>
      </c>
      <c r="E32" s="100" t="str">
        <f>'2. Output ranking'!P28</f>
        <v/>
      </c>
      <c r="F32" s="100" t="str">
        <f>'2. Output ranking'!R28</f>
        <v/>
      </c>
      <c r="G32" s="101" t="str">
        <f>'2. Output ranking'!Q28</f>
        <v/>
      </c>
      <c r="H32" s="102" t="str">
        <f t="shared" si="1"/>
        <v>Y</v>
      </c>
      <c r="I32" s="101" t="str">
        <f t="shared" si="2"/>
        <v/>
      </c>
      <c r="J32" s="103" t="str">
        <f t="shared" si="8"/>
        <v/>
      </c>
      <c r="K32" s="104" t="str">
        <f t="shared" si="9"/>
        <v/>
      </c>
      <c r="L32" s="104" t="str">
        <f t="shared" si="3"/>
        <v/>
      </c>
      <c r="M32" s="104" t="e">
        <f t="shared" si="4"/>
        <v>#VALUE!</v>
      </c>
      <c r="N32" s="103" t="str">
        <f t="shared" si="12"/>
        <v/>
      </c>
      <c r="O32" s="103" t="str">
        <f t="shared" si="6"/>
        <v/>
      </c>
      <c r="P32" s="103" t="e">
        <f>VLOOKUP(E32,#REF!,2,FALSE)</f>
        <v>#REF!</v>
      </c>
      <c r="Q32" s="103" t="e">
        <f t="shared" si="0"/>
        <v>#VALUE!</v>
      </c>
      <c r="R32" s="103" t="e">
        <f t="shared" si="7"/>
        <v>#VALUE!</v>
      </c>
      <c r="AE32" s="18">
        <v>21</v>
      </c>
      <c r="AF32" s="18">
        <f t="shared" si="10"/>
        <v>21</v>
      </c>
      <c r="AG32" s="18">
        <f t="shared" si="11"/>
        <v>14</v>
      </c>
    </row>
    <row r="33" spans="4:33">
      <c r="D33" s="18">
        <v>1</v>
      </c>
      <c r="E33" s="100" t="str">
        <f>'2. Output ranking'!P29</f>
        <v/>
      </c>
      <c r="F33" s="100" t="str">
        <f>'2. Output ranking'!R29</f>
        <v/>
      </c>
      <c r="G33" s="101" t="str">
        <f>'2. Output ranking'!Q29</f>
        <v/>
      </c>
      <c r="H33" s="102" t="str">
        <f>IF(E33="","Y","N")</f>
        <v>Y</v>
      </c>
      <c r="I33" s="101" t="str">
        <f t="shared" si="2"/>
        <v/>
      </c>
      <c r="J33" s="103" t="str">
        <f t="shared" si="8"/>
        <v/>
      </c>
      <c r="K33" s="104" t="str">
        <f t="shared" si="9"/>
        <v/>
      </c>
      <c r="L33" s="104" t="str">
        <f t="shared" si="3"/>
        <v/>
      </c>
      <c r="M33" s="104" t="e">
        <f t="shared" si="4"/>
        <v>#VALUE!</v>
      </c>
      <c r="N33" s="103" t="str">
        <f t="shared" si="12"/>
        <v/>
      </c>
      <c r="O33" s="103" t="str">
        <f t="shared" si="6"/>
        <v/>
      </c>
      <c r="P33" s="103" t="e">
        <f>VLOOKUP(E33,#REF!,2,FALSE)</f>
        <v>#REF!</v>
      </c>
      <c r="Q33" s="103" t="e">
        <f t="shared" si="0"/>
        <v>#VALUE!</v>
      </c>
      <c r="R33" s="103" t="e">
        <f t="shared" si="7"/>
        <v>#VALUE!</v>
      </c>
      <c r="AE33" s="18">
        <v>22</v>
      </c>
      <c r="AF33" s="18">
        <f t="shared" si="10"/>
        <v>22</v>
      </c>
      <c r="AG33" s="18">
        <f t="shared" si="11"/>
        <v>15</v>
      </c>
    </row>
    <row r="34" spans="4:33">
      <c r="H34" s="117"/>
      <c r="I34" s="95"/>
      <c r="K34" s="118"/>
      <c r="L34" s="118" t="s">
        <v>241</v>
      </c>
      <c r="N34" s="55"/>
      <c r="O34" s="119">
        <f>SUM(O10:O33)</f>
        <v>0</v>
      </c>
      <c r="P34" s="119"/>
      <c r="Q34" s="119" t="e">
        <f>SUM(Q10:Q33)</f>
        <v>#VALUE!</v>
      </c>
      <c r="R34" s="119" t="e">
        <f>SUM(R10:R33)</f>
        <v>#VALUE!</v>
      </c>
      <c r="AE34" s="18">
        <v>23</v>
      </c>
      <c r="AF34" s="18">
        <f t="shared" si="10"/>
        <v>23</v>
      </c>
      <c r="AG34" s="18">
        <f t="shared" si="11"/>
        <v>16</v>
      </c>
    </row>
    <row r="35" spans="4:33">
      <c r="H35" s="117"/>
      <c r="I35" s="95"/>
      <c r="N35" s="55"/>
      <c r="O35" s="120"/>
      <c r="AE35" s="18">
        <v>24</v>
      </c>
      <c r="AF35" s="18">
        <f t="shared" si="10"/>
        <v>24</v>
      </c>
      <c r="AG35" s="18">
        <f t="shared" si="11"/>
        <v>16</v>
      </c>
    </row>
    <row r="36" spans="4:33">
      <c r="H36" s="117"/>
      <c r="I36" s="95"/>
      <c r="N36" s="55"/>
      <c r="O36" s="120"/>
    </row>
    <row r="37" spans="4:33" ht="18.600000000000001">
      <c r="E37" s="93" t="s">
        <v>242</v>
      </c>
      <c r="F37" s="93"/>
      <c r="I37" s="95"/>
      <c r="L37" s="117" t="s">
        <v>243</v>
      </c>
      <c r="N37" s="55"/>
      <c r="O37" s="97">
        <f>IF($U$2="FLO-PRO114M",64,IF($U$2="FLO-PRO114P",32))</f>
        <v>32</v>
      </c>
      <c r="S37" s="146" t="s">
        <v>210</v>
      </c>
    </row>
    <row r="38" spans="4:33">
      <c r="D38" s="18">
        <v>2</v>
      </c>
      <c r="E38" s="98" t="s">
        <v>211</v>
      </c>
      <c r="F38" s="98" t="s">
        <v>2</v>
      </c>
      <c r="G38" s="99" t="s">
        <v>212</v>
      </c>
      <c r="H38" s="99" t="s">
        <v>213</v>
      </c>
      <c r="I38" s="99" t="s">
        <v>214</v>
      </c>
      <c r="J38" s="98" t="s">
        <v>215</v>
      </c>
      <c r="K38" s="98" t="s">
        <v>216</v>
      </c>
      <c r="L38" s="98" t="s">
        <v>216</v>
      </c>
      <c r="M38" s="98" t="s">
        <v>217</v>
      </c>
      <c r="N38" s="98" t="s">
        <v>217</v>
      </c>
      <c r="O38" s="98" t="s">
        <v>218</v>
      </c>
      <c r="P38" s="98" t="s">
        <v>219</v>
      </c>
      <c r="Q38" s="99" t="s">
        <v>220</v>
      </c>
      <c r="R38" s="99" t="s">
        <v>221</v>
      </c>
      <c r="S38" s="147"/>
      <c r="T38" s="87" t="s">
        <v>222</v>
      </c>
      <c r="U38" s="18">
        <f>COUNTIF(H39:H62,"N")</f>
        <v>0</v>
      </c>
    </row>
    <row r="39" spans="4:33">
      <c r="D39" s="18">
        <v>2</v>
      </c>
      <c r="E39" s="100" t="str">
        <f>'2. Output ranking'!P30</f>
        <v/>
      </c>
      <c r="F39" s="100" t="str">
        <f>'2. Output ranking'!R30</f>
        <v/>
      </c>
      <c r="G39" s="101" t="str">
        <f>'2. Output ranking'!Q30</f>
        <v/>
      </c>
      <c r="H39" s="102" t="str">
        <f>IF(E39="","Y","N")</f>
        <v>Y</v>
      </c>
      <c r="I39" s="101" t="str">
        <f t="shared" ref="I39:I62" si="13">IF(H39="N",G39,"")</f>
        <v/>
      </c>
      <c r="J39" s="103" t="str">
        <f>IF(I39="","",MIN($I$39:$I$62))</f>
        <v/>
      </c>
      <c r="K39" s="104" t="str">
        <f>IF(G39="","",G39/J39)</f>
        <v/>
      </c>
      <c r="L39" s="104" t="str">
        <f t="shared" ref="L39:L62" si="14">IFERROR(K39, 0)</f>
        <v/>
      </c>
      <c r="M39" s="104" t="e">
        <f t="shared" ref="M39:M62" si="15">IF($L$39&gt;1.2,1/L39,IF(L39=0,0,1))</f>
        <v>#VALUE!</v>
      </c>
      <c r="N39" s="103" t="str">
        <f t="shared" ref="N39:N47" si="16">IFERROR(M39,"")</f>
        <v/>
      </c>
      <c r="O39" s="103" t="str">
        <f>IF(N39="","",N39*$O$8)</f>
        <v/>
      </c>
      <c r="P39" s="103" t="e">
        <f>VLOOKUP(E39,#REF!,2,FALSE)</f>
        <v>#REF!</v>
      </c>
      <c r="Q39" s="103" t="e">
        <f t="shared" ref="Q39:Q62" si="17">O39*$U$105</f>
        <v>#VALUE!</v>
      </c>
      <c r="R39" s="103" t="e">
        <f>O39*P39</f>
        <v>#VALUE!</v>
      </c>
      <c r="T39" s="105" t="s">
        <v>223</v>
      </c>
      <c r="U39" s="106" cm="1">
        <f t="array" ref="U39">_xlfn.IFS(U2=AA16,VLOOKUP(U38,AE11:AG35,2,FALSE),U2=AA17,VLOOKUP(U38,AE11:AG35,3,FALSE),U2="","")</f>
        <v>0</v>
      </c>
    </row>
    <row r="40" spans="4:33">
      <c r="D40" s="18">
        <v>2</v>
      </c>
      <c r="E40" s="100" t="str">
        <f>'2. Output ranking'!P31</f>
        <v/>
      </c>
      <c r="F40" s="100" t="str">
        <f>'2. Output ranking'!R31</f>
        <v/>
      </c>
      <c r="G40" s="101" t="str">
        <f>'2. Output ranking'!Q31</f>
        <v/>
      </c>
      <c r="H40" s="102" t="str">
        <f t="shared" ref="H40:H62" si="18">IF(E40="","Y","N")</f>
        <v>Y</v>
      </c>
      <c r="I40" s="101" t="str">
        <f t="shared" si="13"/>
        <v/>
      </c>
      <c r="J40" s="103" t="str">
        <f t="shared" ref="J40:J62" si="19">IF(I40="","",MIN($I$39:$I$62))</f>
        <v/>
      </c>
      <c r="K40" s="104" t="str">
        <f t="shared" ref="K40:K62" si="20">IF(G40="","",G40/J40)</f>
        <v/>
      </c>
      <c r="L40" s="104" t="str">
        <f t="shared" si="14"/>
        <v/>
      </c>
      <c r="M40" s="104" t="e">
        <f t="shared" si="15"/>
        <v>#VALUE!</v>
      </c>
      <c r="N40" s="103" t="str">
        <f t="shared" si="16"/>
        <v/>
      </c>
      <c r="O40" s="103" t="str">
        <f t="shared" ref="O40:O62" si="21">IF(N40="","",N40*$O$8)</f>
        <v/>
      </c>
      <c r="P40" s="103" t="e">
        <f>VLOOKUP(E40,#REF!,2,FALSE)</f>
        <v>#REF!</v>
      </c>
      <c r="Q40" s="103" t="e">
        <f t="shared" si="17"/>
        <v>#VALUE!</v>
      </c>
      <c r="R40" s="103" t="e">
        <f t="shared" ref="R40:R62" si="22">O40*P40</f>
        <v>#VALUE!</v>
      </c>
      <c r="T40" s="87" t="s">
        <v>226</v>
      </c>
      <c r="U40" s="107" cm="1">
        <f t="array" ref="U40">_xlfn.IFS(U2=AA16,2,U2=AA17,1,U2="","")</f>
        <v>1</v>
      </c>
    </row>
    <row r="41" spans="4:33">
      <c r="D41" s="18">
        <v>2</v>
      </c>
      <c r="E41" s="100" t="str">
        <f>'2. Output ranking'!P32</f>
        <v/>
      </c>
      <c r="F41" s="100" t="str">
        <f>'2. Output ranking'!R32</f>
        <v/>
      </c>
      <c r="G41" s="101" t="str">
        <f>'2. Output ranking'!Q32</f>
        <v/>
      </c>
      <c r="H41" s="102" t="str">
        <f t="shared" si="18"/>
        <v>Y</v>
      </c>
      <c r="I41" s="101" t="str">
        <f t="shared" si="13"/>
        <v/>
      </c>
      <c r="J41" s="103" t="str">
        <f t="shared" si="19"/>
        <v/>
      </c>
      <c r="K41" s="104" t="str">
        <f t="shared" si="20"/>
        <v/>
      </c>
      <c r="L41" s="104" t="str">
        <f t="shared" si="14"/>
        <v/>
      </c>
      <c r="M41" s="104" t="e">
        <f t="shared" si="15"/>
        <v>#VALUE!</v>
      </c>
      <c r="N41" s="103" t="str">
        <f t="shared" si="16"/>
        <v/>
      </c>
      <c r="O41" s="103" t="str">
        <f t="shared" si="21"/>
        <v/>
      </c>
      <c r="P41" s="103" t="e">
        <f>VLOOKUP(E41,#REF!,2,FALSE)</f>
        <v>#REF!</v>
      </c>
      <c r="Q41" s="103" t="e">
        <f t="shared" si="17"/>
        <v>#VALUE!</v>
      </c>
      <c r="R41" s="103" t="e">
        <f t="shared" si="22"/>
        <v>#VALUE!</v>
      </c>
      <c r="T41" s="87" t="s">
        <v>227</v>
      </c>
      <c r="U41" s="108">
        <f>IF(OR(U39="",U40=""),0,U39*U40*32*1.05)</f>
        <v>0</v>
      </c>
      <c r="V41" s="109" t="s">
        <v>228</v>
      </c>
      <c r="W41" s="18" t="s">
        <v>229</v>
      </c>
    </row>
    <row r="42" spans="4:33">
      <c r="D42" s="18">
        <v>2</v>
      </c>
      <c r="E42" s="100" t="str">
        <f>'2. Output ranking'!P33</f>
        <v/>
      </c>
      <c r="F42" s="100" t="str">
        <f>'2. Output ranking'!R33</f>
        <v/>
      </c>
      <c r="G42" s="101" t="str">
        <f>'2. Output ranking'!Q33</f>
        <v/>
      </c>
      <c r="H42" s="102" t="str">
        <f t="shared" si="18"/>
        <v>Y</v>
      </c>
      <c r="I42" s="101" t="str">
        <f t="shared" si="13"/>
        <v/>
      </c>
      <c r="J42" s="103" t="str">
        <f t="shared" si="19"/>
        <v/>
      </c>
      <c r="K42" s="104" t="str">
        <f t="shared" si="20"/>
        <v/>
      </c>
      <c r="L42" s="104" t="str">
        <f t="shared" si="14"/>
        <v/>
      </c>
      <c r="M42" s="104" t="e">
        <f t="shared" si="15"/>
        <v>#VALUE!</v>
      </c>
      <c r="N42" s="103" t="str">
        <f t="shared" si="16"/>
        <v/>
      </c>
      <c r="O42" s="103" t="str">
        <f t="shared" si="21"/>
        <v/>
      </c>
      <c r="P42" s="103" t="e">
        <f>VLOOKUP(E42,#REF!,2,FALSE)</f>
        <v>#REF!</v>
      </c>
      <c r="Q42" s="103" t="e">
        <f t="shared" si="17"/>
        <v>#VALUE!</v>
      </c>
      <c r="R42" s="103" t="e">
        <f t="shared" si="22"/>
        <v>#VALUE!</v>
      </c>
      <c r="U42" s="108"/>
      <c r="Y42" s="110"/>
    </row>
    <row r="43" spans="4:33">
      <c r="D43" s="18">
        <v>2</v>
      </c>
      <c r="E43" s="100" t="str">
        <f>'2. Output ranking'!P34</f>
        <v/>
      </c>
      <c r="F43" s="100" t="str">
        <f>'2. Output ranking'!R34</f>
        <v/>
      </c>
      <c r="G43" s="101" t="str">
        <f>'2. Output ranking'!Q34</f>
        <v/>
      </c>
      <c r="H43" s="102" t="str">
        <f t="shared" si="18"/>
        <v>Y</v>
      </c>
      <c r="I43" s="101" t="str">
        <f t="shared" si="13"/>
        <v/>
      </c>
      <c r="J43" s="103" t="str">
        <f t="shared" si="19"/>
        <v/>
      </c>
      <c r="K43" s="104" t="str">
        <f t="shared" si="20"/>
        <v/>
      </c>
      <c r="L43" s="104" t="str">
        <f t="shared" si="14"/>
        <v/>
      </c>
      <c r="M43" s="104" t="e">
        <f t="shared" si="15"/>
        <v>#VALUE!</v>
      </c>
      <c r="N43" s="103" t="str">
        <f t="shared" si="16"/>
        <v/>
      </c>
      <c r="O43" s="103" t="str">
        <f t="shared" si="21"/>
        <v/>
      </c>
      <c r="P43" s="103" t="e">
        <f>VLOOKUP(E43,#REF!,2,FALSE)</f>
        <v>#REF!</v>
      </c>
      <c r="Q43" s="103" t="e">
        <f t="shared" si="17"/>
        <v>#VALUE!</v>
      </c>
      <c r="R43" s="103" t="e">
        <f t="shared" si="22"/>
        <v>#VALUE!</v>
      </c>
      <c r="T43" s="87" t="s">
        <v>230</v>
      </c>
      <c r="U43" s="108">
        <f>IF(U41-O63&lt;0,0,U41-O63)</f>
        <v>0</v>
      </c>
      <c r="V43" s="109" t="s">
        <v>228</v>
      </c>
      <c r="X43" s="110"/>
      <c r="Y43" s="110"/>
    </row>
    <row r="44" spans="4:33">
      <c r="D44" s="18">
        <v>2</v>
      </c>
      <c r="E44" s="100" t="str">
        <f>'2. Output ranking'!P35</f>
        <v/>
      </c>
      <c r="F44" s="100" t="str">
        <f>'2. Output ranking'!R35</f>
        <v/>
      </c>
      <c r="G44" s="101" t="str">
        <f>'2. Output ranking'!Q35</f>
        <v/>
      </c>
      <c r="H44" s="102" t="str">
        <f t="shared" si="18"/>
        <v>Y</v>
      </c>
      <c r="I44" s="101" t="str">
        <f t="shared" si="13"/>
        <v/>
      </c>
      <c r="J44" s="103" t="str">
        <f t="shared" si="19"/>
        <v/>
      </c>
      <c r="K44" s="104" t="str">
        <f t="shared" si="20"/>
        <v/>
      </c>
      <c r="L44" s="104" t="str">
        <f t="shared" si="14"/>
        <v/>
      </c>
      <c r="M44" s="104" t="e">
        <f t="shared" si="15"/>
        <v>#VALUE!</v>
      </c>
      <c r="N44" s="103" t="str">
        <f t="shared" si="16"/>
        <v/>
      </c>
      <c r="O44" s="103" t="str">
        <f t="shared" si="21"/>
        <v/>
      </c>
      <c r="P44" s="103" t="e">
        <f>VLOOKUP(E44,#REF!,2,FALSE)</f>
        <v>#REF!</v>
      </c>
      <c r="Q44" s="103" t="e">
        <f t="shared" si="17"/>
        <v>#VALUE!</v>
      </c>
      <c r="R44" s="103" t="e">
        <f t="shared" si="22"/>
        <v>#VALUE!</v>
      </c>
      <c r="T44" s="87" t="s">
        <v>232</v>
      </c>
      <c r="U44" s="111">
        <f>U43</f>
        <v>0</v>
      </c>
      <c r="V44" s="109" t="s">
        <v>228</v>
      </c>
      <c r="W44" s="18" t="s">
        <v>233</v>
      </c>
      <c r="X44" s="110"/>
    </row>
    <row r="45" spans="4:33">
      <c r="D45" s="18">
        <v>2</v>
      </c>
      <c r="E45" s="100" t="str">
        <f>'2. Output ranking'!P36</f>
        <v/>
      </c>
      <c r="F45" s="100" t="str">
        <f>'2. Output ranking'!R36</f>
        <v/>
      </c>
      <c r="G45" s="101" t="str">
        <f>'2. Output ranking'!Q36</f>
        <v/>
      </c>
      <c r="H45" s="102" t="str">
        <f t="shared" si="18"/>
        <v>Y</v>
      </c>
      <c r="I45" s="101" t="str">
        <f t="shared" si="13"/>
        <v/>
      </c>
      <c r="J45" s="103" t="str">
        <f t="shared" si="19"/>
        <v/>
      </c>
      <c r="K45" s="104" t="str">
        <f t="shared" si="20"/>
        <v/>
      </c>
      <c r="L45" s="104" t="str">
        <f t="shared" si="14"/>
        <v/>
      </c>
      <c r="M45" s="104" t="e">
        <f t="shared" si="15"/>
        <v>#VALUE!</v>
      </c>
      <c r="N45" s="103" t="str">
        <f t="shared" si="16"/>
        <v/>
      </c>
      <c r="O45" s="103" t="str">
        <f t="shared" si="21"/>
        <v/>
      </c>
      <c r="P45" s="103" t="e">
        <f>VLOOKUP(E45,#REF!,2,FALSE)</f>
        <v>#REF!</v>
      </c>
      <c r="Q45" s="103" t="e">
        <f t="shared" si="17"/>
        <v>#VALUE!</v>
      </c>
      <c r="R45" s="103" t="e">
        <f t="shared" si="22"/>
        <v>#VALUE!</v>
      </c>
      <c r="T45" s="87" t="s">
        <v>236</v>
      </c>
      <c r="U45" s="112">
        <f>O63+U44</f>
        <v>0</v>
      </c>
      <c r="V45" s="109" t="s">
        <v>228</v>
      </c>
    </row>
    <row r="46" spans="4:33">
      <c r="D46" s="18">
        <v>2</v>
      </c>
      <c r="E46" s="100" t="str">
        <f>'2. Output ranking'!P37</f>
        <v/>
      </c>
      <c r="F46" s="100" t="str">
        <f>'2. Output ranking'!R37</f>
        <v/>
      </c>
      <c r="G46" s="101" t="str">
        <f>'2. Output ranking'!Q37</f>
        <v/>
      </c>
      <c r="H46" s="102" t="str">
        <f t="shared" si="18"/>
        <v>Y</v>
      </c>
      <c r="I46" s="101" t="str">
        <f t="shared" si="13"/>
        <v/>
      </c>
      <c r="J46" s="103" t="str">
        <f t="shared" si="19"/>
        <v/>
      </c>
      <c r="K46" s="104" t="str">
        <f t="shared" si="20"/>
        <v/>
      </c>
      <c r="L46" s="104" t="str">
        <f t="shared" si="14"/>
        <v/>
      </c>
      <c r="M46" s="104" t="e">
        <f t="shared" si="15"/>
        <v>#VALUE!</v>
      </c>
      <c r="N46" s="103" t="str">
        <f t="shared" si="16"/>
        <v/>
      </c>
      <c r="O46" s="103" t="str">
        <f t="shared" si="21"/>
        <v/>
      </c>
      <c r="P46" s="103" t="e">
        <f>VLOOKUP(E46,#REF!,2,FALSE)</f>
        <v>#REF!</v>
      </c>
      <c r="Q46" s="103" t="e">
        <f t="shared" si="17"/>
        <v>#VALUE!</v>
      </c>
      <c r="R46" s="103" t="e">
        <f t="shared" si="22"/>
        <v>#VALUE!</v>
      </c>
    </row>
    <row r="47" spans="4:33">
      <c r="D47" s="18">
        <v>2</v>
      </c>
      <c r="E47" s="100" t="str">
        <f>'2. Output ranking'!P38</f>
        <v/>
      </c>
      <c r="F47" s="100" t="str">
        <f>'2. Output ranking'!R38</f>
        <v/>
      </c>
      <c r="G47" s="101" t="str">
        <f>'2. Output ranking'!Q38</f>
        <v/>
      </c>
      <c r="H47" s="102" t="str">
        <f t="shared" si="18"/>
        <v>Y</v>
      </c>
      <c r="I47" s="101" t="str">
        <f t="shared" si="13"/>
        <v/>
      </c>
      <c r="J47" s="103" t="str">
        <f t="shared" si="19"/>
        <v/>
      </c>
      <c r="K47" s="104" t="str">
        <f t="shared" si="20"/>
        <v/>
      </c>
      <c r="L47" s="104" t="str">
        <f t="shared" si="14"/>
        <v/>
      </c>
      <c r="M47" s="104" t="e">
        <f t="shared" si="15"/>
        <v>#VALUE!</v>
      </c>
      <c r="N47" s="103" t="str">
        <f t="shared" si="16"/>
        <v/>
      </c>
      <c r="O47" s="103" t="str">
        <f t="shared" si="21"/>
        <v/>
      </c>
      <c r="P47" s="103" t="e">
        <f>VLOOKUP(E47,#REF!,2,FALSE)</f>
        <v>#REF!</v>
      </c>
      <c r="Q47" s="103" t="e">
        <f t="shared" si="17"/>
        <v>#VALUE!</v>
      </c>
      <c r="R47" s="103" t="e">
        <f t="shared" si="22"/>
        <v>#VALUE!</v>
      </c>
    </row>
    <row r="48" spans="4:33">
      <c r="D48" s="18">
        <v>2</v>
      </c>
      <c r="E48" s="100" t="str">
        <f>'2. Output ranking'!P39</f>
        <v/>
      </c>
      <c r="F48" s="100" t="str">
        <f>'2. Output ranking'!R39</f>
        <v/>
      </c>
      <c r="G48" s="101" t="str">
        <f>'2. Output ranking'!Q39</f>
        <v/>
      </c>
      <c r="H48" s="102" t="str">
        <f t="shared" si="18"/>
        <v>Y</v>
      </c>
      <c r="I48" s="101" t="str">
        <f t="shared" si="13"/>
        <v/>
      </c>
      <c r="J48" s="103" t="str">
        <f t="shared" si="19"/>
        <v/>
      </c>
      <c r="K48" s="104" t="str">
        <f t="shared" si="20"/>
        <v/>
      </c>
      <c r="L48" s="104" t="str">
        <f t="shared" si="14"/>
        <v/>
      </c>
      <c r="M48" s="104" t="e">
        <f t="shared" si="15"/>
        <v>#VALUE!</v>
      </c>
      <c r="N48" s="103" t="str">
        <f>IFERROR(M48,"")</f>
        <v/>
      </c>
      <c r="O48" s="103" t="str">
        <f t="shared" si="21"/>
        <v/>
      </c>
      <c r="P48" s="103" t="e">
        <f>VLOOKUP(E48,#REF!,2,FALSE)</f>
        <v>#REF!</v>
      </c>
      <c r="Q48" s="103" t="e">
        <f t="shared" si="17"/>
        <v>#VALUE!</v>
      </c>
      <c r="R48" s="103" t="e">
        <f t="shared" si="22"/>
        <v>#VALUE!</v>
      </c>
      <c r="T48" s="87" t="s">
        <v>238</v>
      </c>
      <c r="U48" s="113" t="str">
        <f>IF(U45=0,"",U4*O63/U45)</f>
        <v/>
      </c>
      <c r="V48" s="18" t="s">
        <v>207</v>
      </c>
      <c r="W48" s="114" t="s">
        <v>239</v>
      </c>
    </row>
    <row r="49" spans="4:23">
      <c r="D49" s="18">
        <v>2</v>
      </c>
      <c r="E49" s="100" t="str">
        <f>'2. Output ranking'!P40</f>
        <v/>
      </c>
      <c r="F49" s="100" t="str">
        <f>'2. Output ranking'!R40</f>
        <v/>
      </c>
      <c r="G49" s="101" t="str">
        <f>'2. Output ranking'!Q40</f>
        <v/>
      </c>
      <c r="H49" s="102" t="str">
        <f t="shared" si="18"/>
        <v>Y</v>
      </c>
      <c r="I49" s="101" t="str">
        <f t="shared" si="13"/>
        <v/>
      </c>
      <c r="J49" s="103" t="str">
        <f t="shared" si="19"/>
        <v/>
      </c>
      <c r="K49" s="104" t="str">
        <f t="shared" si="20"/>
        <v/>
      </c>
      <c r="L49" s="104" t="str">
        <f t="shared" si="14"/>
        <v/>
      </c>
      <c r="M49" s="104" t="e">
        <f t="shared" si="15"/>
        <v>#VALUE!</v>
      </c>
      <c r="N49" s="103" t="str">
        <f t="shared" ref="N49:N62" si="23">IFERROR(M49,"")</f>
        <v/>
      </c>
      <c r="O49" s="103" t="str">
        <f t="shared" si="21"/>
        <v/>
      </c>
      <c r="P49" s="103" t="e">
        <f>VLOOKUP(E49,#REF!,2,FALSE)</f>
        <v>#REF!</v>
      </c>
      <c r="Q49" s="103" t="e">
        <f t="shared" si="17"/>
        <v>#VALUE!</v>
      </c>
      <c r="R49" s="103" t="e">
        <f t="shared" si="22"/>
        <v>#VALUE!</v>
      </c>
      <c r="T49" s="87"/>
      <c r="W49" s="114" t="s">
        <v>240</v>
      </c>
    </row>
    <row r="50" spans="4:23">
      <c r="D50" s="18">
        <v>2</v>
      </c>
      <c r="E50" s="100" t="str">
        <f>'2. Output ranking'!P41</f>
        <v/>
      </c>
      <c r="F50" s="100" t="str">
        <f>'2. Output ranking'!R41</f>
        <v/>
      </c>
      <c r="G50" s="101" t="str">
        <f>'2. Output ranking'!Q41</f>
        <v/>
      </c>
      <c r="H50" s="102" t="str">
        <f t="shared" si="18"/>
        <v>Y</v>
      </c>
      <c r="I50" s="101" t="str">
        <f t="shared" si="13"/>
        <v/>
      </c>
      <c r="J50" s="103" t="str">
        <f t="shared" si="19"/>
        <v/>
      </c>
      <c r="K50" s="104" t="str">
        <f t="shared" si="20"/>
        <v/>
      </c>
      <c r="L50" s="104" t="str">
        <f t="shared" si="14"/>
        <v/>
      </c>
      <c r="M50" s="104" t="e">
        <f t="shared" si="15"/>
        <v>#VALUE!</v>
      </c>
      <c r="N50" s="103" t="str">
        <f t="shared" si="23"/>
        <v/>
      </c>
      <c r="O50" s="103" t="str">
        <f t="shared" si="21"/>
        <v/>
      </c>
      <c r="P50" s="103" t="e">
        <f>VLOOKUP(E50,#REF!,2,FALSE)</f>
        <v>#REF!</v>
      </c>
      <c r="Q50" s="103" t="e">
        <f t="shared" si="17"/>
        <v>#VALUE!</v>
      </c>
      <c r="R50" s="103" t="e">
        <f t="shared" si="22"/>
        <v>#VALUE!</v>
      </c>
    </row>
    <row r="51" spans="4:23">
      <c r="D51" s="18">
        <v>2</v>
      </c>
      <c r="E51" s="100" t="str">
        <f>'2. Output ranking'!P42</f>
        <v/>
      </c>
      <c r="F51" s="100" t="str">
        <f>'2. Output ranking'!R42</f>
        <v/>
      </c>
      <c r="G51" s="101" t="str">
        <f>'2. Output ranking'!Q42</f>
        <v/>
      </c>
      <c r="H51" s="102" t="str">
        <f t="shared" si="18"/>
        <v>Y</v>
      </c>
      <c r="I51" s="101" t="str">
        <f t="shared" si="13"/>
        <v/>
      </c>
      <c r="J51" s="103" t="str">
        <f t="shared" si="19"/>
        <v/>
      </c>
      <c r="K51" s="104" t="str">
        <f t="shared" si="20"/>
        <v/>
      </c>
      <c r="L51" s="104" t="str">
        <f t="shared" si="14"/>
        <v/>
      </c>
      <c r="M51" s="104" t="e">
        <f t="shared" si="15"/>
        <v>#VALUE!</v>
      </c>
      <c r="N51" s="103" t="str">
        <f t="shared" si="23"/>
        <v/>
      </c>
      <c r="O51" s="103" t="str">
        <f t="shared" si="21"/>
        <v/>
      </c>
      <c r="P51" s="103" t="e">
        <f>VLOOKUP(E51,#REF!,2,FALSE)</f>
        <v>#REF!</v>
      </c>
      <c r="Q51" s="103" t="e">
        <f t="shared" si="17"/>
        <v>#VALUE!</v>
      </c>
      <c r="R51" s="103" t="e">
        <f t="shared" si="22"/>
        <v>#VALUE!</v>
      </c>
    </row>
    <row r="52" spans="4:23">
      <c r="D52" s="18">
        <v>2</v>
      </c>
      <c r="E52" s="100" t="str">
        <f>'2. Output ranking'!P43</f>
        <v/>
      </c>
      <c r="F52" s="100" t="str">
        <f>'2. Output ranking'!R43</f>
        <v/>
      </c>
      <c r="G52" s="101" t="str">
        <f>'2. Output ranking'!Q43</f>
        <v/>
      </c>
      <c r="H52" s="102" t="str">
        <f t="shared" si="18"/>
        <v>Y</v>
      </c>
      <c r="I52" s="101" t="str">
        <f t="shared" si="13"/>
        <v/>
      </c>
      <c r="J52" s="103" t="str">
        <f t="shared" si="19"/>
        <v/>
      </c>
      <c r="K52" s="104" t="str">
        <f t="shared" si="20"/>
        <v/>
      </c>
      <c r="L52" s="104" t="str">
        <f t="shared" si="14"/>
        <v/>
      </c>
      <c r="M52" s="104" t="e">
        <f t="shared" si="15"/>
        <v>#VALUE!</v>
      </c>
      <c r="N52" s="103" t="str">
        <f t="shared" si="23"/>
        <v/>
      </c>
      <c r="O52" s="103" t="str">
        <f t="shared" si="21"/>
        <v/>
      </c>
      <c r="P52" s="103" t="e">
        <f>VLOOKUP(E52,#REF!,2,FALSE)</f>
        <v>#REF!</v>
      </c>
      <c r="Q52" s="103" t="e">
        <f t="shared" si="17"/>
        <v>#VALUE!</v>
      </c>
      <c r="R52" s="103" t="e">
        <f t="shared" si="22"/>
        <v>#VALUE!</v>
      </c>
    </row>
    <row r="53" spans="4:23">
      <c r="D53" s="18">
        <v>2</v>
      </c>
      <c r="E53" s="100" t="str">
        <f>'2. Output ranking'!P44</f>
        <v/>
      </c>
      <c r="F53" s="100" t="str">
        <f>'2. Output ranking'!R44</f>
        <v/>
      </c>
      <c r="G53" s="101" t="str">
        <f>'2. Output ranking'!Q44</f>
        <v/>
      </c>
      <c r="H53" s="102" t="str">
        <f t="shared" si="18"/>
        <v>Y</v>
      </c>
      <c r="I53" s="101" t="str">
        <f t="shared" si="13"/>
        <v/>
      </c>
      <c r="J53" s="103" t="str">
        <f t="shared" si="19"/>
        <v/>
      </c>
      <c r="K53" s="104" t="str">
        <f t="shared" si="20"/>
        <v/>
      </c>
      <c r="L53" s="104" t="str">
        <f t="shared" si="14"/>
        <v/>
      </c>
      <c r="M53" s="104" t="e">
        <f t="shared" si="15"/>
        <v>#VALUE!</v>
      </c>
      <c r="N53" s="103" t="str">
        <f t="shared" si="23"/>
        <v/>
      </c>
      <c r="O53" s="103" t="str">
        <f t="shared" si="21"/>
        <v/>
      </c>
      <c r="P53" s="103" t="e">
        <f>VLOOKUP(E53,#REF!,2,FALSE)</f>
        <v>#REF!</v>
      </c>
      <c r="Q53" s="103" t="e">
        <f t="shared" si="17"/>
        <v>#VALUE!</v>
      </c>
      <c r="R53" s="103" t="e">
        <f t="shared" si="22"/>
        <v>#VALUE!</v>
      </c>
    </row>
    <row r="54" spans="4:23">
      <c r="D54" s="18">
        <v>2</v>
      </c>
      <c r="E54" s="100" t="str">
        <f>'2. Output ranking'!P45</f>
        <v/>
      </c>
      <c r="F54" s="100" t="str">
        <f>'2. Output ranking'!R45</f>
        <v/>
      </c>
      <c r="G54" s="101" t="str">
        <f>'2. Output ranking'!Q45</f>
        <v/>
      </c>
      <c r="H54" s="102" t="str">
        <f t="shared" si="18"/>
        <v>Y</v>
      </c>
      <c r="I54" s="101" t="str">
        <f t="shared" si="13"/>
        <v/>
      </c>
      <c r="J54" s="103" t="str">
        <f t="shared" si="19"/>
        <v/>
      </c>
      <c r="K54" s="104" t="str">
        <f t="shared" si="20"/>
        <v/>
      </c>
      <c r="L54" s="104" t="str">
        <f t="shared" si="14"/>
        <v/>
      </c>
      <c r="M54" s="104" t="e">
        <f t="shared" si="15"/>
        <v>#VALUE!</v>
      </c>
      <c r="N54" s="103" t="str">
        <f t="shared" si="23"/>
        <v/>
      </c>
      <c r="O54" s="103" t="str">
        <f t="shared" si="21"/>
        <v/>
      </c>
      <c r="P54" s="103" t="e">
        <f>VLOOKUP(E54,#REF!,2,FALSE)</f>
        <v>#REF!</v>
      </c>
      <c r="Q54" s="103" t="e">
        <f t="shared" si="17"/>
        <v>#VALUE!</v>
      </c>
      <c r="R54" s="103" t="e">
        <f t="shared" si="22"/>
        <v>#VALUE!</v>
      </c>
    </row>
    <row r="55" spans="4:23">
      <c r="D55" s="18">
        <v>2</v>
      </c>
      <c r="E55" s="100" t="str">
        <f>'2. Output ranking'!P46</f>
        <v/>
      </c>
      <c r="F55" s="100" t="str">
        <f>'2. Output ranking'!R46</f>
        <v/>
      </c>
      <c r="G55" s="101" t="str">
        <f>'2. Output ranking'!Q46</f>
        <v/>
      </c>
      <c r="H55" s="102" t="str">
        <f t="shared" si="18"/>
        <v>Y</v>
      </c>
      <c r="I55" s="101" t="str">
        <f t="shared" si="13"/>
        <v/>
      </c>
      <c r="J55" s="103" t="str">
        <f t="shared" si="19"/>
        <v/>
      </c>
      <c r="K55" s="104" t="str">
        <f t="shared" si="20"/>
        <v/>
      </c>
      <c r="L55" s="104" t="str">
        <f t="shared" si="14"/>
        <v/>
      </c>
      <c r="M55" s="104" t="e">
        <f t="shared" si="15"/>
        <v>#VALUE!</v>
      </c>
      <c r="N55" s="103" t="str">
        <f t="shared" si="23"/>
        <v/>
      </c>
      <c r="O55" s="103" t="str">
        <f t="shared" si="21"/>
        <v/>
      </c>
      <c r="P55" s="103" t="e">
        <f>VLOOKUP(E55,#REF!,2,FALSE)</f>
        <v>#REF!</v>
      </c>
      <c r="Q55" s="103" t="e">
        <f t="shared" si="17"/>
        <v>#VALUE!</v>
      </c>
      <c r="R55" s="103" t="e">
        <f t="shared" si="22"/>
        <v>#VALUE!</v>
      </c>
    </row>
    <row r="56" spans="4:23">
      <c r="D56" s="18">
        <v>2</v>
      </c>
      <c r="E56" s="100" t="str">
        <f>'2. Output ranking'!P47</f>
        <v/>
      </c>
      <c r="F56" s="100" t="str">
        <f>'2. Output ranking'!R47</f>
        <v/>
      </c>
      <c r="G56" s="101" t="str">
        <f>'2. Output ranking'!Q47</f>
        <v/>
      </c>
      <c r="H56" s="102" t="str">
        <f t="shared" si="18"/>
        <v>Y</v>
      </c>
      <c r="I56" s="101" t="str">
        <f t="shared" si="13"/>
        <v/>
      </c>
      <c r="J56" s="103" t="str">
        <f t="shared" si="19"/>
        <v/>
      </c>
      <c r="K56" s="104" t="str">
        <f t="shared" si="20"/>
        <v/>
      </c>
      <c r="L56" s="104" t="str">
        <f t="shared" si="14"/>
        <v/>
      </c>
      <c r="M56" s="104" t="e">
        <f t="shared" si="15"/>
        <v>#VALUE!</v>
      </c>
      <c r="N56" s="103" t="str">
        <f t="shared" si="23"/>
        <v/>
      </c>
      <c r="O56" s="103" t="str">
        <f t="shared" si="21"/>
        <v/>
      </c>
      <c r="P56" s="103" t="e">
        <f>VLOOKUP(E56,#REF!,2,FALSE)</f>
        <v>#REF!</v>
      </c>
      <c r="Q56" s="103" t="e">
        <f t="shared" si="17"/>
        <v>#VALUE!</v>
      </c>
      <c r="R56" s="103" t="e">
        <f t="shared" si="22"/>
        <v>#VALUE!</v>
      </c>
    </row>
    <row r="57" spans="4:23">
      <c r="D57" s="18">
        <v>2</v>
      </c>
      <c r="E57" s="100" t="str">
        <f>'2. Output ranking'!P48</f>
        <v/>
      </c>
      <c r="F57" s="100" t="str">
        <f>'2. Output ranking'!R48</f>
        <v/>
      </c>
      <c r="G57" s="101" t="str">
        <f>'2. Output ranking'!Q48</f>
        <v/>
      </c>
      <c r="H57" s="102" t="str">
        <f t="shared" si="18"/>
        <v>Y</v>
      </c>
      <c r="I57" s="101" t="str">
        <f t="shared" si="13"/>
        <v/>
      </c>
      <c r="J57" s="103" t="str">
        <f t="shared" si="19"/>
        <v/>
      </c>
      <c r="K57" s="104" t="str">
        <f t="shared" si="20"/>
        <v/>
      </c>
      <c r="L57" s="104" t="str">
        <f t="shared" si="14"/>
        <v/>
      </c>
      <c r="M57" s="104" t="e">
        <f t="shared" si="15"/>
        <v>#VALUE!</v>
      </c>
      <c r="N57" s="103" t="str">
        <f t="shared" si="23"/>
        <v/>
      </c>
      <c r="O57" s="103" t="str">
        <f t="shared" si="21"/>
        <v/>
      </c>
      <c r="P57" s="103" t="e">
        <f>VLOOKUP(E57,#REF!,2,FALSE)</f>
        <v>#REF!</v>
      </c>
      <c r="Q57" s="103" t="e">
        <f t="shared" si="17"/>
        <v>#VALUE!</v>
      </c>
      <c r="R57" s="103" t="e">
        <f t="shared" si="22"/>
        <v>#VALUE!</v>
      </c>
    </row>
    <row r="58" spans="4:23">
      <c r="D58" s="18">
        <v>2</v>
      </c>
      <c r="E58" s="100" t="str">
        <f>'2. Output ranking'!P49</f>
        <v/>
      </c>
      <c r="F58" s="100" t="str">
        <f>'2. Output ranking'!R49</f>
        <v/>
      </c>
      <c r="G58" s="101" t="str">
        <f>'2. Output ranking'!Q49</f>
        <v/>
      </c>
      <c r="H58" s="102" t="str">
        <f t="shared" si="18"/>
        <v>Y</v>
      </c>
      <c r="I58" s="101" t="str">
        <f t="shared" si="13"/>
        <v/>
      </c>
      <c r="J58" s="103" t="str">
        <f t="shared" si="19"/>
        <v/>
      </c>
      <c r="K58" s="104" t="str">
        <f t="shared" si="20"/>
        <v/>
      </c>
      <c r="L58" s="104" t="str">
        <f t="shared" si="14"/>
        <v/>
      </c>
      <c r="M58" s="104" t="e">
        <f t="shared" si="15"/>
        <v>#VALUE!</v>
      </c>
      <c r="N58" s="103" t="str">
        <f t="shared" si="23"/>
        <v/>
      </c>
      <c r="O58" s="103" t="str">
        <f t="shared" si="21"/>
        <v/>
      </c>
      <c r="P58" s="103" t="e">
        <f>VLOOKUP(E58,#REF!,2,FALSE)</f>
        <v>#REF!</v>
      </c>
      <c r="Q58" s="103" t="e">
        <f t="shared" si="17"/>
        <v>#VALUE!</v>
      </c>
      <c r="R58" s="103" t="e">
        <f t="shared" si="22"/>
        <v>#VALUE!</v>
      </c>
    </row>
    <row r="59" spans="4:23">
      <c r="D59" s="18">
        <v>2</v>
      </c>
      <c r="E59" s="100" t="str">
        <f>'2. Output ranking'!P50</f>
        <v/>
      </c>
      <c r="F59" s="100" t="str">
        <f>'2. Output ranking'!R50</f>
        <v/>
      </c>
      <c r="G59" s="101" t="str">
        <f>'2. Output ranking'!Q50</f>
        <v/>
      </c>
      <c r="H59" s="102" t="str">
        <f t="shared" si="18"/>
        <v>Y</v>
      </c>
      <c r="I59" s="101" t="str">
        <f t="shared" si="13"/>
        <v/>
      </c>
      <c r="J59" s="103" t="str">
        <f t="shared" si="19"/>
        <v/>
      </c>
      <c r="K59" s="104" t="str">
        <f t="shared" si="20"/>
        <v/>
      </c>
      <c r="L59" s="104" t="str">
        <f t="shared" si="14"/>
        <v/>
      </c>
      <c r="M59" s="104" t="e">
        <f t="shared" si="15"/>
        <v>#VALUE!</v>
      </c>
      <c r="N59" s="103" t="str">
        <f t="shared" si="23"/>
        <v/>
      </c>
      <c r="O59" s="103" t="str">
        <f t="shared" si="21"/>
        <v/>
      </c>
      <c r="P59" s="103" t="e">
        <f>VLOOKUP(E59,#REF!,2,FALSE)</f>
        <v>#REF!</v>
      </c>
      <c r="Q59" s="103" t="e">
        <f t="shared" si="17"/>
        <v>#VALUE!</v>
      </c>
      <c r="R59" s="103" t="e">
        <f t="shared" si="22"/>
        <v>#VALUE!</v>
      </c>
    </row>
    <row r="60" spans="4:23">
      <c r="D60" s="18">
        <v>2</v>
      </c>
      <c r="E60" s="100" t="str">
        <f>'2. Output ranking'!P51</f>
        <v/>
      </c>
      <c r="F60" s="100" t="str">
        <f>'2. Output ranking'!R51</f>
        <v/>
      </c>
      <c r="G60" s="101" t="str">
        <f>'2. Output ranking'!Q51</f>
        <v/>
      </c>
      <c r="H60" s="102" t="str">
        <f t="shared" si="18"/>
        <v>Y</v>
      </c>
      <c r="I60" s="101" t="str">
        <f t="shared" si="13"/>
        <v/>
      </c>
      <c r="J60" s="103" t="str">
        <f t="shared" si="19"/>
        <v/>
      </c>
      <c r="K60" s="104" t="str">
        <f t="shared" si="20"/>
        <v/>
      </c>
      <c r="L60" s="104" t="str">
        <f t="shared" si="14"/>
        <v/>
      </c>
      <c r="M60" s="104" t="e">
        <f t="shared" si="15"/>
        <v>#VALUE!</v>
      </c>
      <c r="N60" s="103" t="str">
        <f t="shared" si="23"/>
        <v/>
      </c>
      <c r="O60" s="103" t="str">
        <f t="shared" si="21"/>
        <v/>
      </c>
      <c r="P60" s="103" t="e">
        <f>VLOOKUP(E60,#REF!,2,FALSE)</f>
        <v>#REF!</v>
      </c>
      <c r="Q60" s="103" t="e">
        <f t="shared" si="17"/>
        <v>#VALUE!</v>
      </c>
      <c r="R60" s="103" t="e">
        <f t="shared" si="22"/>
        <v>#VALUE!</v>
      </c>
    </row>
    <row r="61" spans="4:23">
      <c r="D61" s="18">
        <v>2</v>
      </c>
      <c r="E61" s="100" t="str">
        <f>'2. Output ranking'!P52</f>
        <v/>
      </c>
      <c r="F61" s="100" t="str">
        <f>'2. Output ranking'!R52</f>
        <v/>
      </c>
      <c r="G61" s="101" t="str">
        <f>'2. Output ranking'!Q52</f>
        <v/>
      </c>
      <c r="H61" s="102" t="str">
        <f t="shared" si="18"/>
        <v>Y</v>
      </c>
      <c r="I61" s="101" t="str">
        <f t="shared" si="13"/>
        <v/>
      </c>
      <c r="J61" s="103" t="str">
        <f t="shared" si="19"/>
        <v/>
      </c>
      <c r="K61" s="104" t="str">
        <f t="shared" si="20"/>
        <v/>
      </c>
      <c r="L61" s="104" t="str">
        <f t="shared" si="14"/>
        <v/>
      </c>
      <c r="M61" s="104" t="e">
        <f t="shared" si="15"/>
        <v>#VALUE!</v>
      </c>
      <c r="N61" s="103" t="str">
        <f t="shared" si="23"/>
        <v/>
      </c>
      <c r="O61" s="103" t="str">
        <f t="shared" si="21"/>
        <v/>
      </c>
      <c r="P61" s="103" t="e">
        <f>VLOOKUP(E61,#REF!,2,FALSE)</f>
        <v>#REF!</v>
      </c>
      <c r="Q61" s="103" t="e">
        <f t="shared" si="17"/>
        <v>#VALUE!</v>
      </c>
      <c r="R61" s="103" t="e">
        <f t="shared" si="22"/>
        <v>#VALUE!</v>
      </c>
    </row>
    <row r="62" spans="4:23">
      <c r="D62" s="18">
        <v>2</v>
      </c>
      <c r="E62" s="100" t="str">
        <f>'2. Output ranking'!P53</f>
        <v/>
      </c>
      <c r="F62" s="100" t="str">
        <f>'2. Output ranking'!R53</f>
        <v/>
      </c>
      <c r="G62" s="101" t="str">
        <f>'2. Output ranking'!Q53</f>
        <v/>
      </c>
      <c r="H62" s="102" t="str">
        <f t="shared" si="18"/>
        <v>Y</v>
      </c>
      <c r="I62" s="101" t="str">
        <f t="shared" si="13"/>
        <v/>
      </c>
      <c r="J62" s="103" t="str">
        <f t="shared" si="19"/>
        <v/>
      </c>
      <c r="K62" s="104" t="str">
        <f t="shared" si="20"/>
        <v/>
      </c>
      <c r="L62" s="104" t="str">
        <f t="shared" si="14"/>
        <v/>
      </c>
      <c r="M62" s="104" t="e">
        <f t="shared" si="15"/>
        <v>#VALUE!</v>
      </c>
      <c r="N62" s="103" t="str">
        <f t="shared" si="23"/>
        <v/>
      </c>
      <c r="O62" s="103" t="str">
        <f t="shared" si="21"/>
        <v/>
      </c>
      <c r="P62" s="103" t="e">
        <f>VLOOKUP(E62,#REF!,2,FALSE)</f>
        <v>#REF!</v>
      </c>
      <c r="Q62" s="103" t="e">
        <f t="shared" si="17"/>
        <v>#VALUE!</v>
      </c>
      <c r="R62" s="103" t="e">
        <f t="shared" si="22"/>
        <v>#VALUE!</v>
      </c>
    </row>
    <row r="63" spans="4:23">
      <c r="H63" s="117"/>
      <c r="I63" s="95"/>
      <c r="K63" s="118"/>
      <c r="L63" s="118" t="s">
        <v>241</v>
      </c>
      <c r="N63" s="55"/>
      <c r="O63" s="119">
        <f>SUM(O39:O62)</f>
        <v>0</v>
      </c>
      <c r="P63" s="120"/>
      <c r="Q63" s="119" t="e">
        <f>SUM(Q39:Q62)</f>
        <v>#VALUE!</v>
      </c>
      <c r="R63" s="119" t="e">
        <f>SUM(R39:R62)</f>
        <v>#VALUE!</v>
      </c>
    </row>
    <row r="64" spans="4:23">
      <c r="H64" s="117"/>
      <c r="I64" s="95"/>
      <c r="N64" s="55"/>
      <c r="O64" s="120"/>
    </row>
    <row r="65" spans="2:25">
      <c r="H65" s="117"/>
      <c r="I65" s="95"/>
      <c r="N65" s="55"/>
      <c r="O65" s="120"/>
    </row>
    <row r="66" spans="2:25" ht="18.600000000000001">
      <c r="E66" s="93" t="s">
        <v>244</v>
      </c>
      <c r="F66" s="93"/>
      <c r="I66" s="95"/>
      <c r="L66" s="117" t="s">
        <v>243</v>
      </c>
      <c r="N66" s="55"/>
      <c r="O66" s="97">
        <f>IF($U$2="FLO-PRO114M",64,IF($U$2="FLO-PRO114P",32))</f>
        <v>32</v>
      </c>
      <c r="S66" s="146" t="s">
        <v>210</v>
      </c>
    </row>
    <row r="67" spans="2:25">
      <c r="E67" s="98" t="s">
        <v>211</v>
      </c>
      <c r="F67" s="98" t="s">
        <v>2</v>
      </c>
      <c r="G67" s="99" t="s">
        <v>212</v>
      </c>
      <c r="H67" s="99" t="s">
        <v>213</v>
      </c>
      <c r="I67" s="99" t="s">
        <v>214</v>
      </c>
      <c r="J67" s="98" t="s">
        <v>215</v>
      </c>
      <c r="K67" s="98" t="s">
        <v>216</v>
      </c>
      <c r="L67" s="98" t="s">
        <v>216</v>
      </c>
      <c r="M67" s="98" t="s">
        <v>217</v>
      </c>
      <c r="N67" s="98" t="s">
        <v>217</v>
      </c>
      <c r="O67" s="98" t="s">
        <v>218</v>
      </c>
      <c r="P67" s="98" t="s">
        <v>219</v>
      </c>
      <c r="Q67" s="99" t="s">
        <v>220</v>
      </c>
      <c r="R67" s="99" t="s">
        <v>221</v>
      </c>
      <c r="S67" s="147"/>
      <c r="T67" s="87" t="s">
        <v>222</v>
      </c>
      <c r="U67" s="18">
        <f>COUNTIF(H68:H91,"N")</f>
        <v>0</v>
      </c>
    </row>
    <row r="68" spans="2:25">
      <c r="B68" s="55"/>
      <c r="D68" s="18">
        <v>3</v>
      </c>
      <c r="E68" s="100" t="str">
        <f>'2. Output ranking'!P54</f>
        <v/>
      </c>
      <c r="F68" s="100" t="str">
        <f>'2. Output ranking'!R54</f>
        <v/>
      </c>
      <c r="G68" s="101" t="str">
        <f>'2. Output ranking'!Q54</f>
        <v/>
      </c>
      <c r="H68" s="102" t="str">
        <f>IF(E68="","Y","N")</f>
        <v>Y</v>
      </c>
      <c r="I68" s="101" t="str">
        <f t="shared" ref="I68:I91" si="24">IF(H68="N",G68,"")</f>
        <v/>
      </c>
      <c r="J68" s="103" t="str">
        <f>IF(I68="","",MIN($I$68:$I$91))</f>
        <v/>
      </c>
      <c r="K68" s="104" t="str">
        <f>IF(G68="","",G68/J68)</f>
        <v/>
      </c>
      <c r="L68" s="104" t="str">
        <f t="shared" ref="L68:L91" si="25">IFERROR(K68, 0)</f>
        <v/>
      </c>
      <c r="M68" s="104" t="e">
        <f t="shared" ref="M68:M91" si="26">IF($L$68&gt;1.2,1/L68,IF(L68=0,0,1))</f>
        <v>#VALUE!</v>
      </c>
      <c r="N68" s="103" t="str">
        <f t="shared" ref="N68:N76" si="27">IFERROR(M68,"")</f>
        <v/>
      </c>
      <c r="O68" s="103" t="str">
        <f>IF(N68="","",N68*$O$8)</f>
        <v/>
      </c>
      <c r="P68" s="103" t="e">
        <f>VLOOKUP(E68,#REF!,2,FALSE)</f>
        <v>#REF!</v>
      </c>
      <c r="Q68" s="103" t="e">
        <f t="shared" ref="Q68:Q91" si="28">O68*$U$105</f>
        <v>#VALUE!</v>
      </c>
      <c r="R68" s="103" t="e">
        <f>O68*P68</f>
        <v>#VALUE!</v>
      </c>
      <c r="T68" s="105" t="s">
        <v>223</v>
      </c>
      <c r="U68" s="106" cm="1">
        <f t="array" ref="U68">_xlfn.IFS(U2=AA16,VLOOKUP(U67,AE11:AG35,2,FALSE),U2=AA17,VLOOKUP(U67,AE11:AG35,3,FALSE),U2="","")</f>
        <v>0</v>
      </c>
    </row>
    <row r="69" spans="2:25">
      <c r="D69" s="18">
        <v>3</v>
      </c>
      <c r="E69" s="100" t="str">
        <f>'2. Output ranking'!P55</f>
        <v/>
      </c>
      <c r="F69" s="100" t="str">
        <f>'2. Output ranking'!R55</f>
        <v/>
      </c>
      <c r="G69" s="101" t="str">
        <f>'2. Output ranking'!Q55</f>
        <v/>
      </c>
      <c r="H69" s="102" t="str">
        <f t="shared" ref="H69:H91" si="29">IF(E69="","Y","N")</f>
        <v>Y</v>
      </c>
      <c r="I69" s="101" t="str">
        <f t="shared" si="24"/>
        <v/>
      </c>
      <c r="J69" s="103" t="str">
        <f t="shared" ref="J69:J91" si="30">IF(I69="","",MIN($I$68:$I$91))</f>
        <v/>
      </c>
      <c r="K69" s="104" t="str">
        <f t="shared" ref="K69:K91" si="31">IF(G69="","",G69/J69)</f>
        <v/>
      </c>
      <c r="L69" s="104" t="str">
        <f t="shared" si="25"/>
        <v/>
      </c>
      <c r="M69" s="104" t="e">
        <f t="shared" si="26"/>
        <v>#VALUE!</v>
      </c>
      <c r="N69" s="103" t="str">
        <f t="shared" si="27"/>
        <v/>
      </c>
      <c r="O69" s="103" t="str">
        <f t="shared" ref="O69:O91" si="32">IF(N69="","",N69*$O$8)</f>
        <v/>
      </c>
      <c r="P69" s="103" t="e">
        <f>VLOOKUP(E69,#REF!,2,FALSE)</f>
        <v>#REF!</v>
      </c>
      <c r="Q69" s="103" t="e">
        <f t="shared" si="28"/>
        <v>#VALUE!</v>
      </c>
      <c r="R69" s="103" t="e">
        <f t="shared" ref="R69:R91" si="33">O69*P69</f>
        <v>#VALUE!</v>
      </c>
      <c r="T69" s="87" t="s">
        <v>226</v>
      </c>
      <c r="U69" s="107" cm="1">
        <f t="array" ref="U69">_xlfn.IFS(U2=AA16,2,U2=AA17,1,U2="","")</f>
        <v>1</v>
      </c>
    </row>
    <row r="70" spans="2:25">
      <c r="D70" s="18">
        <v>3</v>
      </c>
      <c r="E70" s="100" t="str">
        <f>'2. Output ranking'!P56</f>
        <v/>
      </c>
      <c r="F70" s="100" t="str">
        <f>'2. Output ranking'!R56</f>
        <v/>
      </c>
      <c r="G70" s="101" t="str">
        <f>'2. Output ranking'!Q56</f>
        <v/>
      </c>
      <c r="H70" s="102" t="str">
        <f t="shared" si="29"/>
        <v>Y</v>
      </c>
      <c r="I70" s="101" t="str">
        <f t="shared" si="24"/>
        <v/>
      </c>
      <c r="J70" s="103" t="str">
        <f t="shared" si="30"/>
        <v/>
      </c>
      <c r="K70" s="104" t="str">
        <f t="shared" si="31"/>
        <v/>
      </c>
      <c r="L70" s="104" t="str">
        <f t="shared" si="25"/>
        <v/>
      </c>
      <c r="M70" s="104" t="e">
        <f t="shared" si="26"/>
        <v>#VALUE!</v>
      </c>
      <c r="N70" s="103" t="str">
        <f t="shared" si="27"/>
        <v/>
      </c>
      <c r="O70" s="103" t="str">
        <f t="shared" si="32"/>
        <v/>
      </c>
      <c r="P70" s="103" t="e">
        <f>VLOOKUP(E70,#REF!,2,FALSE)</f>
        <v>#REF!</v>
      </c>
      <c r="Q70" s="103" t="e">
        <f t="shared" si="28"/>
        <v>#VALUE!</v>
      </c>
      <c r="R70" s="103" t="e">
        <f t="shared" si="33"/>
        <v>#VALUE!</v>
      </c>
      <c r="T70" s="87" t="s">
        <v>227</v>
      </c>
      <c r="U70" s="108">
        <f>IF(OR(U68="",U69=""),0,U68*U69*32*1.05)</f>
        <v>0</v>
      </c>
      <c r="V70" s="109" t="s">
        <v>228</v>
      </c>
      <c r="W70" s="18" t="s">
        <v>229</v>
      </c>
    </row>
    <row r="71" spans="2:25">
      <c r="D71" s="18">
        <v>3</v>
      </c>
      <c r="E71" s="100" t="str">
        <f>'2. Output ranking'!P57</f>
        <v/>
      </c>
      <c r="F71" s="100" t="str">
        <f>'2. Output ranking'!R57</f>
        <v/>
      </c>
      <c r="G71" s="101" t="str">
        <f>'2. Output ranking'!Q57</f>
        <v/>
      </c>
      <c r="H71" s="102" t="str">
        <f t="shared" si="29"/>
        <v>Y</v>
      </c>
      <c r="I71" s="101" t="str">
        <f t="shared" si="24"/>
        <v/>
      </c>
      <c r="J71" s="103" t="str">
        <f t="shared" si="30"/>
        <v/>
      </c>
      <c r="K71" s="104" t="str">
        <f t="shared" si="31"/>
        <v/>
      </c>
      <c r="L71" s="104" t="str">
        <f t="shared" si="25"/>
        <v/>
      </c>
      <c r="M71" s="104" t="e">
        <f t="shared" si="26"/>
        <v>#VALUE!</v>
      </c>
      <c r="N71" s="103" t="str">
        <f t="shared" si="27"/>
        <v/>
      </c>
      <c r="O71" s="103" t="str">
        <f t="shared" si="32"/>
        <v/>
      </c>
      <c r="P71" s="103" t="e">
        <f>VLOOKUP(E71,#REF!,2,FALSE)</f>
        <v>#REF!</v>
      </c>
      <c r="Q71" s="103" t="e">
        <f t="shared" si="28"/>
        <v>#VALUE!</v>
      </c>
      <c r="R71" s="103" t="e">
        <f t="shared" si="33"/>
        <v>#VALUE!</v>
      </c>
      <c r="X71" s="110"/>
      <c r="Y71" s="110"/>
    </row>
    <row r="72" spans="2:25">
      <c r="D72" s="18">
        <v>3</v>
      </c>
      <c r="E72" s="100" t="str">
        <f>'2. Output ranking'!P58</f>
        <v/>
      </c>
      <c r="F72" s="100" t="str">
        <f>'2. Output ranking'!R58</f>
        <v/>
      </c>
      <c r="G72" s="101" t="str">
        <f>'2. Output ranking'!Q58</f>
        <v/>
      </c>
      <c r="H72" s="102" t="str">
        <f t="shared" si="29"/>
        <v>Y</v>
      </c>
      <c r="I72" s="101" t="str">
        <f t="shared" si="24"/>
        <v/>
      </c>
      <c r="J72" s="103" t="str">
        <f t="shared" si="30"/>
        <v/>
      </c>
      <c r="K72" s="104" t="str">
        <f t="shared" si="31"/>
        <v/>
      </c>
      <c r="L72" s="104" t="str">
        <f t="shared" si="25"/>
        <v/>
      </c>
      <c r="M72" s="104" t="e">
        <f t="shared" si="26"/>
        <v>#VALUE!</v>
      </c>
      <c r="N72" s="103" t="str">
        <f t="shared" si="27"/>
        <v/>
      </c>
      <c r="O72" s="103" t="str">
        <f t="shared" si="32"/>
        <v/>
      </c>
      <c r="P72" s="103" t="e">
        <f>VLOOKUP(E72,#REF!,2,FALSE)</f>
        <v>#REF!</v>
      </c>
      <c r="Q72" s="103" t="e">
        <f t="shared" si="28"/>
        <v>#VALUE!</v>
      </c>
      <c r="R72" s="103" t="e">
        <f t="shared" si="33"/>
        <v>#VALUE!</v>
      </c>
      <c r="T72" s="87" t="s">
        <v>230</v>
      </c>
      <c r="U72" s="108">
        <f>IF(U70-O92&lt;0,0,U70-O92)</f>
        <v>0</v>
      </c>
      <c r="V72" s="109" t="s">
        <v>228</v>
      </c>
      <c r="X72" s="110"/>
      <c r="Y72" s="110"/>
    </row>
    <row r="73" spans="2:25">
      <c r="D73" s="18">
        <v>3</v>
      </c>
      <c r="E73" s="100" t="str">
        <f>'2. Output ranking'!P59</f>
        <v/>
      </c>
      <c r="F73" s="100" t="str">
        <f>'2. Output ranking'!R59</f>
        <v/>
      </c>
      <c r="G73" s="101" t="str">
        <f>'2. Output ranking'!Q59</f>
        <v/>
      </c>
      <c r="H73" s="102" t="str">
        <f t="shared" si="29"/>
        <v>Y</v>
      </c>
      <c r="I73" s="101" t="str">
        <f t="shared" si="24"/>
        <v/>
      </c>
      <c r="J73" s="103" t="str">
        <f t="shared" si="30"/>
        <v/>
      </c>
      <c r="K73" s="104" t="str">
        <f t="shared" si="31"/>
        <v/>
      </c>
      <c r="L73" s="104" t="str">
        <f t="shared" si="25"/>
        <v/>
      </c>
      <c r="M73" s="104" t="e">
        <f t="shared" si="26"/>
        <v>#VALUE!</v>
      </c>
      <c r="N73" s="103" t="str">
        <f t="shared" si="27"/>
        <v/>
      </c>
      <c r="O73" s="103" t="str">
        <f t="shared" si="32"/>
        <v/>
      </c>
      <c r="P73" s="103" t="e">
        <f>VLOOKUP(E73,#REF!,2,FALSE)</f>
        <v>#REF!</v>
      </c>
      <c r="Q73" s="103" t="e">
        <f t="shared" si="28"/>
        <v>#VALUE!</v>
      </c>
      <c r="R73" s="103" t="e">
        <f t="shared" si="33"/>
        <v>#VALUE!</v>
      </c>
      <c r="T73" s="87" t="s">
        <v>232</v>
      </c>
      <c r="U73" s="111">
        <f>U72</f>
        <v>0</v>
      </c>
      <c r="V73" s="109" t="s">
        <v>228</v>
      </c>
      <c r="W73" s="18" t="s">
        <v>233</v>
      </c>
    </row>
    <row r="74" spans="2:25">
      <c r="D74" s="18">
        <v>3</v>
      </c>
      <c r="E74" s="100" t="str">
        <f>'2. Output ranking'!P60</f>
        <v/>
      </c>
      <c r="F74" s="100" t="str">
        <f>'2. Output ranking'!R60</f>
        <v/>
      </c>
      <c r="G74" s="101" t="str">
        <f>'2. Output ranking'!Q60</f>
        <v/>
      </c>
      <c r="H74" s="102" t="str">
        <f t="shared" si="29"/>
        <v>Y</v>
      </c>
      <c r="I74" s="101" t="str">
        <f t="shared" si="24"/>
        <v/>
      </c>
      <c r="J74" s="103" t="str">
        <f t="shared" si="30"/>
        <v/>
      </c>
      <c r="K74" s="104" t="str">
        <f t="shared" si="31"/>
        <v/>
      </c>
      <c r="L74" s="104" t="str">
        <f t="shared" si="25"/>
        <v/>
      </c>
      <c r="M74" s="104" t="e">
        <f t="shared" si="26"/>
        <v>#VALUE!</v>
      </c>
      <c r="N74" s="103" t="str">
        <f t="shared" si="27"/>
        <v/>
      </c>
      <c r="O74" s="103" t="str">
        <f t="shared" si="32"/>
        <v/>
      </c>
      <c r="P74" s="103" t="e">
        <f>VLOOKUP(E74,#REF!,2,FALSE)</f>
        <v>#REF!</v>
      </c>
      <c r="Q74" s="103" t="e">
        <f t="shared" si="28"/>
        <v>#VALUE!</v>
      </c>
      <c r="R74" s="103" t="e">
        <f t="shared" si="33"/>
        <v>#VALUE!</v>
      </c>
      <c r="T74" s="87" t="s">
        <v>236</v>
      </c>
      <c r="U74" s="112">
        <f>O92+U73</f>
        <v>0</v>
      </c>
      <c r="V74" s="109" t="s">
        <v>228</v>
      </c>
    </row>
    <row r="75" spans="2:25">
      <c r="D75" s="18">
        <v>3</v>
      </c>
      <c r="E75" s="100" t="str">
        <f>'2. Output ranking'!P61</f>
        <v/>
      </c>
      <c r="F75" s="100" t="str">
        <f>'2. Output ranking'!R61</f>
        <v/>
      </c>
      <c r="G75" s="101" t="str">
        <f>'2. Output ranking'!Q61</f>
        <v/>
      </c>
      <c r="H75" s="102" t="str">
        <f t="shared" si="29"/>
        <v>Y</v>
      </c>
      <c r="I75" s="101" t="str">
        <f t="shared" si="24"/>
        <v/>
      </c>
      <c r="J75" s="103" t="str">
        <f t="shared" si="30"/>
        <v/>
      </c>
      <c r="K75" s="104" t="str">
        <f t="shared" si="31"/>
        <v/>
      </c>
      <c r="L75" s="104" t="str">
        <f t="shared" si="25"/>
        <v/>
      </c>
      <c r="M75" s="104" t="e">
        <f t="shared" si="26"/>
        <v>#VALUE!</v>
      </c>
      <c r="N75" s="103" t="str">
        <f t="shared" si="27"/>
        <v/>
      </c>
      <c r="O75" s="103" t="str">
        <f t="shared" si="32"/>
        <v/>
      </c>
      <c r="P75" s="103" t="e">
        <f>VLOOKUP(E75,#REF!,2,FALSE)</f>
        <v>#REF!</v>
      </c>
      <c r="Q75" s="103" t="e">
        <f t="shared" si="28"/>
        <v>#VALUE!</v>
      </c>
      <c r="R75" s="103" t="e">
        <f t="shared" si="33"/>
        <v>#VALUE!</v>
      </c>
    </row>
    <row r="76" spans="2:25">
      <c r="D76" s="18">
        <v>3</v>
      </c>
      <c r="E76" s="100" t="str">
        <f>'2. Output ranking'!P62</f>
        <v/>
      </c>
      <c r="F76" s="100" t="str">
        <f>'2. Output ranking'!R62</f>
        <v/>
      </c>
      <c r="G76" s="101" t="str">
        <f>'2. Output ranking'!Q62</f>
        <v/>
      </c>
      <c r="H76" s="102" t="str">
        <f t="shared" si="29"/>
        <v>Y</v>
      </c>
      <c r="I76" s="101" t="str">
        <f t="shared" si="24"/>
        <v/>
      </c>
      <c r="J76" s="103" t="str">
        <f t="shared" si="30"/>
        <v/>
      </c>
      <c r="K76" s="104" t="str">
        <f t="shared" si="31"/>
        <v/>
      </c>
      <c r="L76" s="104" t="str">
        <f t="shared" si="25"/>
        <v/>
      </c>
      <c r="M76" s="104" t="e">
        <f t="shared" si="26"/>
        <v>#VALUE!</v>
      </c>
      <c r="N76" s="103" t="str">
        <f t="shared" si="27"/>
        <v/>
      </c>
      <c r="O76" s="103" t="str">
        <f t="shared" si="32"/>
        <v/>
      </c>
      <c r="P76" s="103" t="e">
        <f>VLOOKUP(E76,#REF!,2,FALSE)</f>
        <v>#REF!</v>
      </c>
      <c r="Q76" s="103" t="e">
        <f t="shared" si="28"/>
        <v>#VALUE!</v>
      </c>
      <c r="R76" s="103" t="e">
        <f t="shared" si="33"/>
        <v>#VALUE!</v>
      </c>
    </row>
    <row r="77" spans="2:25">
      <c r="D77" s="18">
        <v>3</v>
      </c>
      <c r="E77" s="100" t="str">
        <f>'2. Output ranking'!P63</f>
        <v/>
      </c>
      <c r="F77" s="100" t="str">
        <f>'2. Output ranking'!R63</f>
        <v/>
      </c>
      <c r="G77" s="101" t="str">
        <f>'2. Output ranking'!Q63</f>
        <v/>
      </c>
      <c r="H77" s="102" t="str">
        <f t="shared" si="29"/>
        <v>Y</v>
      </c>
      <c r="I77" s="101" t="str">
        <f t="shared" si="24"/>
        <v/>
      </c>
      <c r="J77" s="103" t="str">
        <f t="shared" si="30"/>
        <v/>
      </c>
      <c r="K77" s="104" t="str">
        <f t="shared" si="31"/>
        <v/>
      </c>
      <c r="L77" s="104" t="str">
        <f t="shared" si="25"/>
        <v/>
      </c>
      <c r="M77" s="104" t="e">
        <f t="shared" si="26"/>
        <v>#VALUE!</v>
      </c>
      <c r="N77" s="103" t="str">
        <f>IFERROR(M77,"")</f>
        <v/>
      </c>
      <c r="O77" s="103" t="str">
        <f t="shared" si="32"/>
        <v/>
      </c>
      <c r="P77" s="103" t="e">
        <f>VLOOKUP(E77,#REF!,2,FALSE)</f>
        <v>#REF!</v>
      </c>
      <c r="Q77" s="103" t="e">
        <f t="shared" si="28"/>
        <v>#VALUE!</v>
      </c>
      <c r="R77" s="103" t="e">
        <f t="shared" si="33"/>
        <v>#VALUE!</v>
      </c>
      <c r="T77" s="87" t="s">
        <v>238</v>
      </c>
      <c r="U77" s="113" t="str">
        <f>IF(U74=0,"",U4*O92/U74)</f>
        <v/>
      </c>
      <c r="V77" s="18" t="s">
        <v>207</v>
      </c>
      <c r="W77" s="114" t="s">
        <v>239</v>
      </c>
    </row>
    <row r="78" spans="2:25">
      <c r="D78" s="18">
        <v>3</v>
      </c>
      <c r="E78" s="100" t="str">
        <f>'2. Output ranking'!P64</f>
        <v/>
      </c>
      <c r="F78" s="100" t="str">
        <f>'2. Output ranking'!R64</f>
        <v/>
      </c>
      <c r="G78" s="101" t="str">
        <f>'2. Output ranking'!Q64</f>
        <v/>
      </c>
      <c r="H78" s="102" t="str">
        <f t="shared" si="29"/>
        <v>Y</v>
      </c>
      <c r="I78" s="101" t="str">
        <f t="shared" si="24"/>
        <v/>
      </c>
      <c r="J78" s="103" t="str">
        <f t="shared" si="30"/>
        <v/>
      </c>
      <c r="K78" s="104" t="str">
        <f t="shared" si="31"/>
        <v/>
      </c>
      <c r="L78" s="104" t="str">
        <f t="shared" si="25"/>
        <v/>
      </c>
      <c r="M78" s="104" t="e">
        <f t="shared" si="26"/>
        <v>#VALUE!</v>
      </c>
      <c r="N78" s="103" t="str">
        <f t="shared" ref="N78:N91" si="34">IFERROR(M78,"")</f>
        <v/>
      </c>
      <c r="O78" s="103" t="str">
        <f t="shared" si="32"/>
        <v/>
      </c>
      <c r="P78" s="103" t="e">
        <f>VLOOKUP(E78,#REF!,2,FALSE)</f>
        <v>#REF!</v>
      </c>
      <c r="Q78" s="103" t="e">
        <f t="shared" si="28"/>
        <v>#VALUE!</v>
      </c>
      <c r="R78" s="103" t="e">
        <f t="shared" si="33"/>
        <v>#VALUE!</v>
      </c>
      <c r="T78" s="87"/>
      <c r="W78" s="114" t="s">
        <v>240</v>
      </c>
    </row>
    <row r="79" spans="2:25">
      <c r="D79" s="18">
        <v>3</v>
      </c>
      <c r="E79" s="100" t="str">
        <f>'2. Output ranking'!P65</f>
        <v/>
      </c>
      <c r="F79" s="100" t="str">
        <f>'2. Output ranking'!R65</f>
        <v/>
      </c>
      <c r="G79" s="101" t="str">
        <f>'2. Output ranking'!Q65</f>
        <v/>
      </c>
      <c r="H79" s="102" t="str">
        <f t="shared" si="29"/>
        <v>Y</v>
      </c>
      <c r="I79" s="101" t="str">
        <f t="shared" si="24"/>
        <v/>
      </c>
      <c r="J79" s="103" t="str">
        <f t="shared" si="30"/>
        <v/>
      </c>
      <c r="K79" s="104" t="str">
        <f t="shared" si="31"/>
        <v/>
      </c>
      <c r="L79" s="104" t="str">
        <f t="shared" si="25"/>
        <v/>
      </c>
      <c r="M79" s="104" t="e">
        <f t="shared" si="26"/>
        <v>#VALUE!</v>
      </c>
      <c r="N79" s="103" t="str">
        <f t="shared" si="34"/>
        <v/>
      </c>
      <c r="O79" s="103" t="str">
        <f t="shared" si="32"/>
        <v/>
      </c>
      <c r="P79" s="103" t="e">
        <f>VLOOKUP(E79,#REF!,2,FALSE)</f>
        <v>#REF!</v>
      </c>
      <c r="Q79" s="103" t="e">
        <f t="shared" si="28"/>
        <v>#VALUE!</v>
      </c>
      <c r="R79" s="103" t="e">
        <f t="shared" si="33"/>
        <v>#VALUE!</v>
      </c>
    </row>
    <row r="80" spans="2:25">
      <c r="D80" s="18">
        <v>3</v>
      </c>
      <c r="E80" s="100" t="str">
        <f>'2. Output ranking'!P66</f>
        <v/>
      </c>
      <c r="F80" s="100" t="str">
        <f>'2. Output ranking'!R66</f>
        <v/>
      </c>
      <c r="G80" s="101" t="str">
        <f>'2. Output ranking'!Q66</f>
        <v/>
      </c>
      <c r="H80" s="102" t="str">
        <f t="shared" si="29"/>
        <v>Y</v>
      </c>
      <c r="I80" s="101" t="str">
        <f t="shared" si="24"/>
        <v/>
      </c>
      <c r="J80" s="103" t="str">
        <f t="shared" si="30"/>
        <v/>
      </c>
      <c r="K80" s="104" t="str">
        <f t="shared" si="31"/>
        <v/>
      </c>
      <c r="L80" s="104" t="str">
        <f t="shared" si="25"/>
        <v/>
      </c>
      <c r="M80" s="104" t="e">
        <f t="shared" si="26"/>
        <v>#VALUE!</v>
      </c>
      <c r="N80" s="103" t="str">
        <f t="shared" si="34"/>
        <v/>
      </c>
      <c r="O80" s="103" t="str">
        <f t="shared" si="32"/>
        <v/>
      </c>
      <c r="P80" s="103" t="e">
        <f>VLOOKUP(E80,#REF!,2,FALSE)</f>
        <v>#REF!</v>
      </c>
      <c r="Q80" s="103" t="e">
        <f t="shared" si="28"/>
        <v>#VALUE!</v>
      </c>
      <c r="R80" s="103" t="e">
        <f t="shared" si="33"/>
        <v>#VALUE!</v>
      </c>
    </row>
    <row r="81" spans="4:21">
      <c r="D81" s="18">
        <v>3</v>
      </c>
      <c r="E81" s="100" t="str">
        <f>'2. Output ranking'!P67</f>
        <v/>
      </c>
      <c r="F81" s="100" t="str">
        <f>'2. Output ranking'!R67</f>
        <v/>
      </c>
      <c r="G81" s="101" t="str">
        <f>'2. Output ranking'!Q67</f>
        <v/>
      </c>
      <c r="H81" s="102" t="str">
        <f t="shared" si="29"/>
        <v>Y</v>
      </c>
      <c r="I81" s="101" t="str">
        <f t="shared" si="24"/>
        <v/>
      </c>
      <c r="J81" s="103" t="str">
        <f t="shared" si="30"/>
        <v/>
      </c>
      <c r="K81" s="104" t="str">
        <f t="shared" si="31"/>
        <v/>
      </c>
      <c r="L81" s="104" t="str">
        <f t="shared" si="25"/>
        <v/>
      </c>
      <c r="M81" s="104" t="e">
        <f t="shared" si="26"/>
        <v>#VALUE!</v>
      </c>
      <c r="N81" s="103" t="str">
        <f t="shared" si="34"/>
        <v/>
      </c>
      <c r="O81" s="103" t="str">
        <f t="shared" si="32"/>
        <v/>
      </c>
      <c r="P81" s="103" t="e">
        <f>VLOOKUP(E81,#REF!,2,FALSE)</f>
        <v>#REF!</v>
      </c>
      <c r="Q81" s="103" t="e">
        <f t="shared" si="28"/>
        <v>#VALUE!</v>
      </c>
      <c r="R81" s="103" t="e">
        <f t="shared" si="33"/>
        <v>#VALUE!</v>
      </c>
    </row>
    <row r="82" spans="4:21">
      <c r="D82" s="18">
        <v>3</v>
      </c>
      <c r="E82" s="100" t="str">
        <f>'2. Output ranking'!P68</f>
        <v/>
      </c>
      <c r="F82" s="100" t="str">
        <f>'2. Output ranking'!R68</f>
        <v/>
      </c>
      <c r="G82" s="101" t="str">
        <f>'2. Output ranking'!Q68</f>
        <v/>
      </c>
      <c r="H82" s="102" t="str">
        <f t="shared" si="29"/>
        <v>Y</v>
      </c>
      <c r="I82" s="101" t="str">
        <f t="shared" si="24"/>
        <v/>
      </c>
      <c r="J82" s="103" t="str">
        <f t="shared" si="30"/>
        <v/>
      </c>
      <c r="K82" s="104" t="str">
        <f t="shared" si="31"/>
        <v/>
      </c>
      <c r="L82" s="104" t="str">
        <f t="shared" si="25"/>
        <v/>
      </c>
      <c r="M82" s="104" t="e">
        <f t="shared" si="26"/>
        <v>#VALUE!</v>
      </c>
      <c r="N82" s="103" t="str">
        <f t="shared" si="34"/>
        <v/>
      </c>
      <c r="O82" s="103" t="str">
        <f t="shared" si="32"/>
        <v/>
      </c>
      <c r="P82" s="103" t="e">
        <f>VLOOKUP(E82,#REF!,2,FALSE)</f>
        <v>#REF!</v>
      </c>
      <c r="Q82" s="103" t="e">
        <f t="shared" si="28"/>
        <v>#VALUE!</v>
      </c>
      <c r="R82" s="103" t="e">
        <f t="shared" si="33"/>
        <v>#VALUE!</v>
      </c>
    </row>
    <row r="83" spans="4:21">
      <c r="D83" s="18">
        <v>3</v>
      </c>
      <c r="E83" s="100" t="str">
        <f>'2. Output ranking'!P69</f>
        <v/>
      </c>
      <c r="F83" s="100" t="str">
        <f>'2. Output ranking'!R69</f>
        <v/>
      </c>
      <c r="G83" s="101" t="str">
        <f>'2. Output ranking'!Q69</f>
        <v/>
      </c>
      <c r="H83" s="102" t="str">
        <f t="shared" si="29"/>
        <v>Y</v>
      </c>
      <c r="I83" s="101" t="str">
        <f t="shared" si="24"/>
        <v/>
      </c>
      <c r="J83" s="103" t="str">
        <f t="shared" si="30"/>
        <v/>
      </c>
      <c r="K83" s="104" t="str">
        <f t="shared" si="31"/>
        <v/>
      </c>
      <c r="L83" s="104" t="str">
        <f t="shared" si="25"/>
        <v/>
      </c>
      <c r="M83" s="104" t="e">
        <f t="shared" si="26"/>
        <v>#VALUE!</v>
      </c>
      <c r="N83" s="103" t="str">
        <f t="shared" si="34"/>
        <v/>
      </c>
      <c r="O83" s="103" t="str">
        <f t="shared" si="32"/>
        <v/>
      </c>
      <c r="P83" s="103" t="e">
        <f>VLOOKUP(E83,#REF!,2,FALSE)</f>
        <v>#REF!</v>
      </c>
      <c r="Q83" s="103" t="e">
        <f t="shared" si="28"/>
        <v>#VALUE!</v>
      </c>
      <c r="R83" s="103" t="e">
        <f t="shared" si="33"/>
        <v>#VALUE!</v>
      </c>
    </row>
    <row r="84" spans="4:21">
      <c r="D84" s="18">
        <v>3</v>
      </c>
      <c r="E84" s="100" t="str">
        <f>'2. Output ranking'!P70</f>
        <v/>
      </c>
      <c r="F84" s="100" t="str">
        <f>'2. Output ranking'!R70</f>
        <v/>
      </c>
      <c r="G84" s="101" t="str">
        <f>'2. Output ranking'!Q70</f>
        <v/>
      </c>
      <c r="H84" s="102" t="str">
        <f t="shared" si="29"/>
        <v>Y</v>
      </c>
      <c r="I84" s="101" t="str">
        <f t="shared" si="24"/>
        <v/>
      </c>
      <c r="J84" s="103" t="str">
        <f t="shared" si="30"/>
        <v/>
      </c>
      <c r="K84" s="104" t="str">
        <f t="shared" si="31"/>
        <v/>
      </c>
      <c r="L84" s="104" t="str">
        <f t="shared" si="25"/>
        <v/>
      </c>
      <c r="M84" s="104" t="e">
        <f t="shared" si="26"/>
        <v>#VALUE!</v>
      </c>
      <c r="N84" s="103" t="str">
        <f t="shared" si="34"/>
        <v/>
      </c>
      <c r="O84" s="103" t="str">
        <f t="shared" si="32"/>
        <v/>
      </c>
      <c r="P84" s="103" t="e">
        <f>VLOOKUP(E84,#REF!,2,FALSE)</f>
        <v>#REF!</v>
      </c>
      <c r="Q84" s="103" t="e">
        <f t="shared" si="28"/>
        <v>#VALUE!</v>
      </c>
      <c r="R84" s="103" t="e">
        <f t="shared" si="33"/>
        <v>#VALUE!</v>
      </c>
    </row>
    <row r="85" spans="4:21">
      <c r="D85" s="18">
        <v>3</v>
      </c>
      <c r="E85" s="100" t="str">
        <f>'2. Output ranking'!P71</f>
        <v/>
      </c>
      <c r="F85" s="100" t="str">
        <f>'2. Output ranking'!R71</f>
        <v/>
      </c>
      <c r="G85" s="101" t="str">
        <f>'2. Output ranking'!Q71</f>
        <v/>
      </c>
      <c r="H85" s="102" t="str">
        <f t="shared" si="29"/>
        <v>Y</v>
      </c>
      <c r="I85" s="101" t="str">
        <f t="shared" si="24"/>
        <v/>
      </c>
      <c r="J85" s="103" t="str">
        <f t="shared" si="30"/>
        <v/>
      </c>
      <c r="K85" s="104" t="str">
        <f t="shared" si="31"/>
        <v/>
      </c>
      <c r="L85" s="104" t="str">
        <f t="shared" si="25"/>
        <v/>
      </c>
      <c r="M85" s="104" t="e">
        <f t="shared" si="26"/>
        <v>#VALUE!</v>
      </c>
      <c r="N85" s="103" t="str">
        <f t="shared" si="34"/>
        <v/>
      </c>
      <c r="O85" s="103" t="str">
        <f t="shared" si="32"/>
        <v/>
      </c>
      <c r="P85" s="103" t="e">
        <f>VLOOKUP(E85,#REF!,2,FALSE)</f>
        <v>#REF!</v>
      </c>
      <c r="Q85" s="103" t="e">
        <f t="shared" si="28"/>
        <v>#VALUE!</v>
      </c>
      <c r="R85" s="103" t="e">
        <f t="shared" si="33"/>
        <v>#VALUE!</v>
      </c>
    </row>
    <row r="86" spans="4:21">
      <c r="D86" s="18">
        <v>3</v>
      </c>
      <c r="E86" s="100" t="str">
        <f>'2. Output ranking'!P72</f>
        <v/>
      </c>
      <c r="F86" s="100" t="str">
        <f>'2. Output ranking'!R72</f>
        <v/>
      </c>
      <c r="G86" s="101" t="str">
        <f>'2. Output ranking'!Q72</f>
        <v/>
      </c>
      <c r="H86" s="102" t="str">
        <f t="shared" si="29"/>
        <v>Y</v>
      </c>
      <c r="I86" s="101" t="str">
        <f t="shared" si="24"/>
        <v/>
      </c>
      <c r="J86" s="103" t="str">
        <f t="shared" si="30"/>
        <v/>
      </c>
      <c r="K86" s="104" t="str">
        <f t="shared" si="31"/>
        <v/>
      </c>
      <c r="L86" s="104" t="str">
        <f t="shared" si="25"/>
        <v/>
      </c>
      <c r="M86" s="104" t="e">
        <f t="shared" si="26"/>
        <v>#VALUE!</v>
      </c>
      <c r="N86" s="103" t="str">
        <f t="shared" si="34"/>
        <v/>
      </c>
      <c r="O86" s="103" t="str">
        <f t="shared" si="32"/>
        <v/>
      </c>
      <c r="P86" s="103" t="e">
        <f>VLOOKUP(E86,#REF!,2,FALSE)</f>
        <v>#REF!</v>
      </c>
      <c r="Q86" s="103" t="e">
        <f t="shared" si="28"/>
        <v>#VALUE!</v>
      </c>
      <c r="R86" s="103" t="e">
        <f t="shared" si="33"/>
        <v>#VALUE!</v>
      </c>
    </row>
    <row r="87" spans="4:21">
      <c r="D87" s="18">
        <v>3</v>
      </c>
      <c r="E87" s="100" t="str">
        <f>'2. Output ranking'!P73</f>
        <v/>
      </c>
      <c r="F87" s="100" t="str">
        <f>'2. Output ranking'!R73</f>
        <v/>
      </c>
      <c r="G87" s="101" t="str">
        <f>'2. Output ranking'!Q73</f>
        <v/>
      </c>
      <c r="H87" s="102" t="str">
        <f t="shared" si="29"/>
        <v>Y</v>
      </c>
      <c r="I87" s="101" t="str">
        <f t="shared" si="24"/>
        <v/>
      </c>
      <c r="J87" s="103" t="str">
        <f t="shared" si="30"/>
        <v/>
      </c>
      <c r="K87" s="104" t="str">
        <f t="shared" si="31"/>
        <v/>
      </c>
      <c r="L87" s="104" t="str">
        <f t="shared" si="25"/>
        <v/>
      </c>
      <c r="M87" s="104" t="e">
        <f t="shared" si="26"/>
        <v>#VALUE!</v>
      </c>
      <c r="N87" s="103" t="str">
        <f t="shared" si="34"/>
        <v/>
      </c>
      <c r="O87" s="103" t="str">
        <f t="shared" si="32"/>
        <v/>
      </c>
      <c r="P87" s="103" t="e">
        <f>VLOOKUP(E87,#REF!,2,FALSE)</f>
        <v>#REF!</v>
      </c>
      <c r="Q87" s="103" t="e">
        <f t="shared" si="28"/>
        <v>#VALUE!</v>
      </c>
      <c r="R87" s="103" t="e">
        <f t="shared" si="33"/>
        <v>#VALUE!</v>
      </c>
    </row>
    <row r="88" spans="4:21">
      <c r="D88" s="18">
        <v>3</v>
      </c>
      <c r="E88" s="100" t="str">
        <f>'2. Output ranking'!P74</f>
        <v/>
      </c>
      <c r="F88" s="100" t="str">
        <f>'2. Output ranking'!R74</f>
        <v/>
      </c>
      <c r="G88" s="101" t="str">
        <f>'2. Output ranking'!Q74</f>
        <v/>
      </c>
      <c r="H88" s="102" t="str">
        <f t="shared" si="29"/>
        <v>Y</v>
      </c>
      <c r="I88" s="101" t="str">
        <f t="shared" si="24"/>
        <v/>
      </c>
      <c r="J88" s="103" t="str">
        <f t="shared" si="30"/>
        <v/>
      </c>
      <c r="K88" s="104" t="str">
        <f t="shared" si="31"/>
        <v/>
      </c>
      <c r="L88" s="104" t="str">
        <f t="shared" si="25"/>
        <v/>
      </c>
      <c r="M88" s="104" t="e">
        <f t="shared" si="26"/>
        <v>#VALUE!</v>
      </c>
      <c r="N88" s="103" t="str">
        <f t="shared" si="34"/>
        <v/>
      </c>
      <c r="O88" s="103" t="str">
        <f t="shared" si="32"/>
        <v/>
      </c>
      <c r="P88" s="103" t="e">
        <f>VLOOKUP(E88,#REF!,2,FALSE)</f>
        <v>#REF!</v>
      </c>
      <c r="Q88" s="103" t="e">
        <f t="shared" si="28"/>
        <v>#VALUE!</v>
      </c>
      <c r="R88" s="103" t="e">
        <f t="shared" si="33"/>
        <v>#VALUE!</v>
      </c>
    </row>
    <row r="89" spans="4:21">
      <c r="D89" s="18">
        <v>3</v>
      </c>
      <c r="E89" s="100" t="str">
        <f>'2. Output ranking'!P75</f>
        <v/>
      </c>
      <c r="F89" s="100" t="str">
        <f>'2. Output ranking'!R75</f>
        <v/>
      </c>
      <c r="G89" s="101" t="str">
        <f>'2. Output ranking'!Q75</f>
        <v/>
      </c>
      <c r="H89" s="102" t="str">
        <f t="shared" si="29"/>
        <v>Y</v>
      </c>
      <c r="I89" s="101" t="str">
        <f t="shared" si="24"/>
        <v/>
      </c>
      <c r="J89" s="103" t="str">
        <f t="shared" si="30"/>
        <v/>
      </c>
      <c r="K89" s="104" t="str">
        <f t="shared" si="31"/>
        <v/>
      </c>
      <c r="L89" s="104" t="str">
        <f t="shared" si="25"/>
        <v/>
      </c>
      <c r="M89" s="104" t="e">
        <f t="shared" si="26"/>
        <v>#VALUE!</v>
      </c>
      <c r="N89" s="103" t="str">
        <f t="shared" si="34"/>
        <v/>
      </c>
      <c r="O89" s="103" t="str">
        <f t="shared" si="32"/>
        <v/>
      </c>
      <c r="P89" s="103" t="e">
        <f>VLOOKUP(E89,#REF!,2,FALSE)</f>
        <v>#REF!</v>
      </c>
      <c r="Q89" s="103" t="e">
        <f t="shared" si="28"/>
        <v>#VALUE!</v>
      </c>
      <c r="R89" s="103" t="e">
        <f t="shared" si="33"/>
        <v>#VALUE!</v>
      </c>
    </row>
    <row r="90" spans="4:21">
      <c r="D90" s="18">
        <v>3</v>
      </c>
      <c r="E90" s="100" t="str">
        <f>'2. Output ranking'!P76</f>
        <v/>
      </c>
      <c r="F90" s="100" t="str">
        <f>'2. Output ranking'!R76</f>
        <v/>
      </c>
      <c r="G90" s="101" t="str">
        <f>'2. Output ranking'!Q76</f>
        <v/>
      </c>
      <c r="H90" s="102" t="str">
        <f t="shared" si="29"/>
        <v>Y</v>
      </c>
      <c r="I90" s="101" t="str">
        <f t="shared" si="24"/>
        <v/>
      </c>
      <c r="J90" s="103" t="str">
        <f t="shared" si="30"/>
        <v/>
      </c>
      <c r="K90" s="104" t="str">
        <f t="shared" si="31"/>
        <v/>
      </c>
      <c r="L90" s="104" t="str">
        <f t="shared" si="25"/>
        <v/>
      </c>
      <c r="M90" s="104" t="e">
        <f t="shared" si="26"/>
        <v>#VALUE!</v>
      </c>
      <c r="N90" s="103" t="str">
        <f t="shared" si="34"/>
        <v/>
      </c>
      <c r="O90" s="103" t="str">
        <f t="shared" si="32"/>
        <v/>
      </c>
      <c r="P90" s="103" t="e">
        <f>VLOOKUP(E90,#REF!,2,FALSE)</f>
        <v>#REF!</v>
      </c>
      <c r="Q90" s="103" t="e">
        <f t="shared" si="28"/>
        <v>#VALUE!</v>
      </c>
      <c r="R90" s="103" t="e">
        <f t="shared" si="33"/>
        <v>#VALUE!</v>
      </c>
    </row>
    <row r="91" spans="4:21">
      <c r="D91" s="18">
        <v>3</v>
      </c>
      <c r="E91" s="100" t="str">
        <f>'2. Output ranking'!P77</f>
        <v/>
      </c>
      <c r="F91" s="100" t="str">
        <f>'2. Output ranking'!R77</f>
        <v/>
      </c>
      <c r="G91" s="101" t="str">
        <f>'2. Output ranking'!Q77</f>
        <v/>
      </c>
      <c r="H91" s="102" t="str">
        <f t="shared" si="29"/>
        <v>Y</v>
      </c>
      <c r="I91" s="101" t="str">
        <f t="shared" si="24"/>
        <v/>
      </c>
      <c r="J91" s="103" t="str">
        <f t="shared" si="30"/>
        <v/>
      </c>
      <c r="K91" s="104" t="str">
        <f t="shared" si="31"/>
        <v/>
      </c>
      <c r="L91" s="104" t="str">
        <f t="shared" si="25"/>
        <v/>
      </c>
      <c r="M91" s="104" t="e">
        <f t="shared" si="26"/>
        <v>#VALUE!</v>
      </c>
      <c r="N91" s="103" t="str">
        <f t="shared" si="34"/>
        <v/>
      </c>
      <c r="O91" s="103" t="str">
        <f t="shared" si="32"/>
        <v/>
      </c>
      <c r="P91" s="103" t="e">
        <f>VLOOKUP(E91,#REF!,2,FALSE)</f>
        <v>#REF!</v>
      </c>
      <c r="Q91" s="103" t="e">
        <f t="shared" si="28"/>
        <v>#VALUE!</v>
      </c>
      <c r="R91" s="103" t="e">
        <f t="shared" si="33"/>
        <v>#VALUE!</v>
      </c>
    </row>
    <row r="92" spans="4:21">
      <c r="H92" s="117"/>
      <c r="I92" s="95"/>
      <c r="K92" s="118"/>
      <c r="L92" s="118" t="s">
        <v>241</v>
      </c>
      <c r="M92" s="23"/>
      <c r="N92" s="121"/>
      <c r="O92" s="119">
        <f>SUM(O68:O91)</f>
        <v>0</v>
      </c>
      <c r="P92" s="120"/>
      <c r="Q92" s="119" t="e">
        <f>SUM(Q68:Q91)</f>
        <v>#VALUE!</v>
      </c>
      <c r="R92" s="119" t="e">
        <f>SUM(R68:R91)</f>
        <v>#VALUE!</v>
      </c>
    </row>
    <row r="93" spans="4:21">
      <c r="H93" s="117"/>
      <c r="I93" s="95"/>
      <c r="N93" s="55"/>
      <c r="O93" s="120"/>
    </row>
    <row r="94" spans="4:21">
      <c r="H94" s="117"/>
      <c r="I94" s="95"/>
      <c r="N94" s="55"/>
      <c r="O94" s="120"/>
    </row>
    <row r="95" spans="4:21" ht="18.600000000000001">
      <c r="E95" s="93" t="s">
        <v>245</v>
      </c>
      <c r="F95" s="93"/>
      <c r="I95" s="95"/>
      <c r="L95" s="117" t="s">
        <v>243</v>
      </c>
      <c r="N95" s="55"/>
      <c r="O95" s="97">
        <f>IF($U$2="FLO-PRO114M",64,IF($U$2="FLO-PRO114P",32))</f>
        <v>32</v>
      </c>
      <c r="S95" s="146" t="s">
        <v>210</v>
      </c>
    </row>
    <row r="96" spans="4:21">
      <c r="E96" s="98" t="s">
        <v>211</v>
      </c>
      <c r="F96" s="98" t="s">
        <v>2</v>
      </c>
      <c r="G96" s="99" t="s">
        <v>212</v>
      </c>
      <c r="H96" s="99" t="s">
        <v>213</v>
      </c>
      <c r="I96" s="99" t="s">
        <v>246</v>
      </c>
      <c r="J96" s="98" t="s">
        <v>215</v>
      </c>
      <c r="K96" s="98" t="s">
        <v>216</v>
      </c>
      <c r="L96" s="98" t="s">
        <v>216</v>
      </c>
      <c r="M96" s="98" t="s">
        <v>217</v>
      </c>
      <c r="N96" s="98" t="s">
        <v>217</v>
      </c>
      <c r="O96" s="98" t="s">
        <v>218</v>
      </c>
      <c r="P96" s="98" t="s">
        <v>219</v>
      </c>
      <c r="Q96" s="99" t="s">
        <v>220</v>
      </c>
      <c r="R96" s="99" t="s">
        <v>221</v>
      </c>
      <c r="S96" s="147"/>
      <c r="T96" s="87" t="s">
        <v>222</v>
      </c>
      <c r="U96" s="18">
        <f>COUNTIF(H97:H120,"N")</f>
        <v>0</v>
      </c>
    </row>
    <row r="97" spans="4:25">
      <c r="D97" s="18">
        <v>4</v>
      </c>
      <c r="E97" s="100" t="str">
        <f>'2. Output ranking'!P78</f>
        <v/>
      </c>
      <c r="F97" s="100" t="str">
        <f>'2. Output ranking'!R78</f>
        <v/>
      </c>
      <c r="G97" s="101" t="str">
        <f>'2. Output ranking'!Q78</f>
        <v/>
      </c>
      <c r="H97" s="102" t="str">
        <f>IF(E97="","Y","N")</f>
        <v>Y</v>
      </c>
      <c r="I97" s="101" t="str">
        <f t="shared" ref="I97:I120" si="35">IF(H97="N",G97,"")</f>
        <v/>
      </c>
      <c r="J97" s="103" t="str">
        <f>IF(I97="","",MIN($I$97:$I$120))</f>
        <v/>
      </c>
      <c r="K97" s="104" t="str">
        <f>IF(G97="","",G97/J97)</f>
        <v/>
      </c>
      <c r="L97" s="104" t="str">
        <f t="shared" ref="L97:L120" si="36">IFERROR(K97, 0)</f>
        <v/>
      </c>
      <c r="M97" s="104" t="e">
        <f t="shared" ref="M97:M120" si="37">IF($L$97&gt;1.2,1/L97,IF(L97=0,0,1))</f>
        <v>#VALUE!</v>
      </c>
      <c r="N97" s="103" t="str">
        <f t="shared" ref="N97:N105" si="38">IFERROR(M97,"")</f>
        <v/>
      </c>
      <c r="O97" s="103" t="str">
        <f>IF(N97="","",N97*$O$8)</f>
        <v/>
      </c>
      <c r="P97" s="103" t="e">
        <f>VLOOKUP(E97,#REF!,2,FALSE)</f>
        <v>#REF!</v>
      </c>
      <c r="Q97" s="103" t="e">
        <f t="shared" ref="Q97:Q120" si="39">O97*$U$105</f>
        <v>#VALUE!</v>
      </c>
      <c r="R97" s="103" t="e">
        <f>O97*P97</f>
        <v>#VALUE!</v>
      </c>
      <c r="T97" s="105" t="s">
        <v>223</v>
      </c>
      <c r="U97" s="106" cm="1">
        <f t="array" ref="U97">_xlfn.IFS(U2=AA16,VLOOKUP(U96,AE11:AG35,2,FALSE),U2=AA17,VLOOKUP(U96,AE11:AG35,3,FALSE),U2="","")</f>
        <v>0</v>
      </c>
    </row>
    <row r="98" spans="4:25">
      <c r="D98" s="18">
        <v>4</v>
      </c>
      <c r="E98" s="100" t="str">
        <f>'2. Output ranking'!P79</f>
        <v/>
      </c>
      <c r="F98" s="100" t="str">
        <f>'2. Output ranking'!R79</f>
        <v/>
      </c>
      <c r="G98" s="101" t="str">
        <f>'2. Output ranking'!Q79</f>
        <v/>
      </c>
      <c r="H98" s="102" t="str">
        <f t="shared" ref="H98:H120" si="40">IF(E98="","Y","N")</f>
        <v>Y</v>
      </c>
      <c r="I98" s="101" t="str">
        <f t="shared" si="35"/>
        <v/>
      </c>
      <c r="J98" s="103" t="str">
        <f t="shared" ref="J98:J120" si="41">IF(I98="","",MIN($I$97:$I$120))</f>
        <v/>
      </c>
      <c r="K98" s="104" t="str">
        <f t="shared" ref="K98:K120" si="42">IF(G98="","",G98/J98)</f>
        <v/>
      </c>
      <c r="L98" s="104" t="str">
        <f t="shared" si="36"/>
        <v/>
      </c>
      <c r="M98" s="104" t="e">
        <f t="shared" si="37"/>
        <v>#VALUE!</v>
      </c>
      <c r="N98" s="103" t="str">
        <f t="shared" si="38"/>
        <v/>
      </c>
      <c r="O98" s="103" t="str">
        <f t="shared" ref="O98:O120" si="43">IF(N98="","",N98*$O$8)</f>
        <v/>
      </c>
      <c r="P98" s="103" t="e">
        <f>VLOOKUP(E98,#REF!,2,FALSE)</f>
        <v>#REF!</v>
      </c>
      <c r="Q98" s="103" t="e">
        <f t="shared" si="39"/>
        <v>#VALUE!</v>
      </c>
      <c r="R98" s="103" t="e">
        <f t="shared" ref="R98:R120" si="44">O98*P98</f>
        <v>#VALUE!</v>
      </c>
      <c r="T98" s="87" t="s">
        <v>226</v>
      </c>
      <c r="U98" s="107" cm="1">
        <f t="array" ref="U98">_xlfn.IFS(U2=AA16,2,U2=AA17,1,U2="","")</f>
        <v>1</v>
      </c>
    </row>
    <row r="99" spans="4:25">
      <c r="D99" s="18">
        <v>4</v>
      </c>
      <c r="E99" s="100" t="str">
        <f>'2. Output ranking'!P80</f>
        <v/>
      </c>
      <c r="F99" s="100" t="str">
        <f>'2. Output ranking'!R80</f>
        <v/>
      </c>
      <c r="G99" s="101" t="str">
        <f>'2. Output ranking'!Q80</f>
        <v/>
      </c>
      <c r="H99" s="102" t="str">
        <f t="shared" si="40"/>
        <v>Y</v>
      </c>
      <c r="I99" s="101" t="str">
        <f t="shared" si="35"/>
        <v/>
      </c>
      <c r="J99" s="103" t="str">
        <f t="shared" si="41"/>
        <v/>
      </c>
      <c r="K99" s="104" t="str">
        <f t="shared" si="42"/>
        <v/>
      </c>
      <c r="L99" s="104" t="str">
        <f t="shared" si="36"/>
        <v/>
      </c>
      <c r="M99" s="104" t="e">
        <f t="shared" si="37"/>
        <v>#VALUE!</v>
      </c>
      <c r="N99" s="103" t="str">
        <f t="shared" si="38"/>
        <v/>
      </c>
      <c r="O99" s="103" t="str">
        <f t="shared" si="43"/>
        <v/>
      </c>
      <c r="P99" s="103" t="e">
        <f>VLOOKUP(E99,#REF!,2,FALSE)</f>
        <v>#REF!</v>
      </c>
      <c r="Q99" s="103" t="e">
        <f t="shared" si="39"/>
        <v>#VALUE!</v>
      </c>
      <c r="R99" s="103" t="e">
        <f t="shared" si="44"/>
        <v>#VALUE!</v>
      </c>
      <c r="T99" s="87" t="s">
        <v>227</v>
      </c>
      <c r="U99" s="108">
        <f>IF(OR(U97="",U98=""),0,U97*U98*32*1.05)</f>
        <v>0</v>
      </c>
      <c r="V99" s="109" t="s">
        <v>228</v>
      </c>
      <c r="W99" s="18" t="s">
        <v>229</v>
      </c>
    </row>
    <row r="100" spans="4:25">
      <c r="D100" s="18">
        <v>4</v>
      </c>
      <c r="E100" s="100" t="str">
        <f>'2. Output ranking'!P81</f>
        <v/>
      </c>
      <c r="F100" s="100" t="str">
        <f>'2. Output ranking'!R81</f>
        <v/>
      </c>
      <c r="G100" s="101" t="str">
        <f>'2. Output ranking'!Q81</f>
        <v/>
      </c>
      <c r="H100" s="102" t="str">
        <f t="shared" si="40"/>
        <v>Y</v>
      </c>
      <c r="I100" s="101" t="str">
        <f t="shared" si="35"/>
        <v/>
      </c>
      <c r="J100" s="103" t="str">
        <f t="shared" si="41"/>
        <v/>
      </c>
      <c r="K100" s="104" t="str">
        <f t="shared" si="42"/>
        <v/>
      </c>
      <c r="L100" s="104" t="str">
        <f t="shared" si="36"/>
        <v/>
      </c>
      <c r="M100" s="104" t="e">
        <f t="shared" si="37"/>
        <v>#VALUE!</v>
      </c>
      <c r="N100" s="103" t="str">
        <f t="shared" si="38"/>
        <v/>
      </c>
      <c r="O100" s="103" t="str">
        <f t="shared" si="43"/>
        <v/>
      </c>
      <c r="P100" s="103" t="e">
        <f>VLOOKUP(E100,#REF!,2,FALSE)</f>
        <v>#REF!</v>
      </c>
      <c r="Q100" s="103" t="e">
        <f t="shared" si="39"/>
        <v>#VALUE!</v>
      </c>
      <c r="R100" s="103" t="e">
        <f t="shared" si="44"/>
        <v>#VALUE!</v>
      </c>
      <c r="T100" s="87"/>
      <c r="Y100" s="110"/>
    </row>
    <row r="101" spans="4:25">
      <c r="D101" s="18">
        <v>4</v>
      </c>
      <c r="E101" s="100" t="str">
        <f>'2. Output ranking'!P82</f>
        <v/>
      </c>
      <c r="F101" s="100" t="str">
        <f>'2. Output ranking'!R82</f>
        <v/>
      </c>
      <c r="G101" s="101" t="str">
        <f>'2. Output ranking'!Q82</f>
        <v/>
      </c>
      <c r="H101" s="102" t="str">
        <f t="shared" si="40"/>
        <v>Y</v>
      </c>
      <c r="I101" s="101" t="str">
        <f t="shared" si="35"/>
        <v/>
      </c>
      <c r="J101" s="103" t="str">
        <f t="shared" si="41"/>
        <v/>
      </c>
      <c r="K101" s="104" t="str">
        <f t="shared" si="42"/>
        <v/>
      </c>
      <c r="L101" s="104" t="str">
        <f t="shared" si="36"/>
        <v/>
      </c>
      <c r="M101" s="104" t="e">
        <f t="shared" si="37"/>
        <v>#VALUE!</v>
      </c>
      <c r="N101" s="103" t="str">
        <f t="shared" si="38"/>
        <v/>
      </c>
      <c r="O101" s="103" t="str">
        <f t="shared" si="43"/>
        <v/>
      </c>
      <c r="P101" s="103" t="e">
        <f>VLOOKUP(E101,#REF!,2,FALSE)</f>
        <v>#REF!</v>
      </c>
      <c r="Q101" s="103" t="e">
        <f t="shared" si="39"/>
        <v>#VALUE!</v>
      </c>
      <c r="R101" s="103" t="e">
        <f t="shared" si="44"/>
        <v>#VALUE!</v>
      </c>
      <c r="T101" s="87" t="s">
        <v>230</v>
      </c>
      <c r="U101" s="108">
        <f>IF(U99-O121&lt;0,0,U99-O121)</f>
        <v>0</v>
      </c>
      <c r="V101" s="109" t="s">
        <v>228</v>
      </c>
      <c r="X101" s="110"/>
      <c r="Y101" s="110"/>
    </row>
    <row r="102" spans="4:25">
      <c r="D102" s="18">
        <v>4</v>
      </c>
      <c r="E102" s="100" t="str">
        <f>'2. Output ranking'!P83</f>
        <v/>
      </c>
      <c r="F102" s="100" t="str">
        <f>'2. Output ranking'!R83</f>
        <v/>
      </c>
      <c r="G102" s="101" t="str">
        <f>'2. Output ranking'!Q83</f>
        <v/>
      </c>
      <c r="H102" s="102" t="str">
        <f t="shared" si="40"/>
        <v>Y</v>
      </c>
      <c r="I102" s="101" t="str">
        <f t="shared" si="35"/>
        <v/>
      </c>
      <c r="J102" s="103" t="str">
        <f t="shared" si="41"/>
        <v/>
      </c>
      <c r="K102" s="104" t="str">
        <f t="shared" si="42"/>
        <v/>
      </c>
      <c r="L102" s="104" t="str">
        <f t="shared" si="36"/>
        <v/>
      </c>
      <c r="M102" s="104" t="e">
        <f t="shared" si="37"/>
        <v>#VALUE!</v>
      </c>
      <c r="N102" s="103" t="str">
        <f t="shared" si="38"/>
        <v/>
      </c>
      <c r="O102" s="103" t="str">
        <f t="shared" si="43"/>
        <v/>
      </c>
      <c r="P102" s="103" t="e">
        <f>VLOOKUP(E102,#REF!,2,FALSE)</f>
        <v>#REF!</v>
      </c>
      <c r="Q102" s="103" t="e">
        <f t="shared" si="39"/>
        <v>#VALUE!</v>
      </c>
      <c r="R102" s="103" t="e">
        <f t="shared" si="44"/>
        <v>#VALUE!</v>
      </c>
      <c r="T102" s="87" t="s">
        <v>232</v>
      </c>
      <c r="U102" s="111">
        <f>U101</f>
        <v>0</v>
      </c>
      <c r="V102" s="109" t="s">
        <v>228</v>
      </c>
      <c r="W102" s="18" t="s">
        <v>233</v>
      </c>
      <c r="X102" s="110"/>
    </row>
    <row r="103" spans="4:25">
      <c r="D103" s="18">
        <v>4</v>
      </c>
      <c r="E103" s="100" t="str">
        <f>'2. Output ranking'!P84</f>
        <v/>
      </c>
      <c r="F103" s="100" t="str">
        <f>'2. Output ranking'!R84</f>
        <v/>
      </c>
      <c r="G103" s="101" t="str">
        <f>'2. Output ranking'!Q84</f>
        <v/>
      </c>
      <c r="H103" s="102" t="str">
        <f t="shared" si="40"/>
        <v>Y</v>
      </c>
      <c r="I103" s="101" t="str">
        <f t="shared" si="35"/>
        <v/>
      </c>
      <c r="J103" s="103" t="str">
        <f t="shared" si="41"/>
        <v/>
      </c>
      <c r="K103" s="104" t="str">
        <f t="shared" si="42"/>
        <v/>
      </c>
      <c r="L103" s="104" t="str">
        <f t="shared" si="36"/>
        <v/>
      </c>
      <c r="M103" s="104" t="e">
        <f t="shared" si="37"/>
        <v>#VALUE!</v>
      </c>
      <c r="N103" s="103" t="str">
        <f t="shared" si="38"/>
        <v/>
      </c>
      <c r="O103" s="103" t="str">
        <f t="shared" si="43"/>
        <v/>
      </c>
      <c r="P103" s="103" t="e">
        <f>VLOOKUP(E103,#REF!,2,FALSE)</f>
        <v>#REF!</v>
      </c>
      <c r="Q103" s="103" t="e">
        <f t="shared" si="39"/>
        <v>#VALUE!</v>
      </c>
      <c r="R103" s="103" t="e">
        <f t="shared" si="44"/>
        <v>#VALUE!</v>
      </c>
      <c r="T103" s="87" t="s">
        <v>236</v>
      </c>
      <c r="U103" s="112">
        <f>O121+U102</f>
        <v>0</v>
      </c>
      <c r="V103" s="109" t="s">
        <v>228</v>
      </c>
    </row>
    <row r="104" spans="4:25">
      <c r="D104" s="18">
        <v>4</v>
      </c>
      <c r="E104" s="100" t="str">
        <f>'2. Output ranking'!P85</f>
        <v/>
      </c>
      <c r="F104" s="100" t="str">
        <f>'2. Output ranking'!R85</f>
        <v/>
      </c>
      <c r="G104" s="101" t="str">
        <f>'2. Output ranking'!Q85</f>
        <v/>
      </c>
      <c r="H104" s="102" t="str">
        <f t="shared" si="40"/>
        <v>Y</v>
      </c>
      <c r="I104" s="101" t="str">
        <f t="shared" si="35"/>
        <v/>
      </c>
      <c r="J104" s="103" t="str">
        <f t="shared" si="41"/>
        <v/>
      </c>
      <c r="K104" s="104" t="str">
        <f t="shared" si="42"/>
        <v/>
      </c>
      <c r="L104" s="104" t="str">
        <f t="shared" si="36"/>
        <v/>
      </c>
      <c r="M104" s="104" t="e">
        <f t="shared" si="37"/>
        <v>#VALUE!</v>
      </c>
      <c r="N104" s="103" t="str">
        <f t="shared" si="38"/>
        <v/>
      </c>
      <c r="O104" s="103" t="str">
        <f t="shared" si="43"/>
        <v/>
      </c>
      <c r="P104" s="103" t="e">
        <f>VLOOKUP(E104,#REF!,2,FALSE)</f>
        <v>#REF!</v>
      </c>
      <c r="Q104" s="103" t="e">
        <f t="shared" si="39"/>
        <v>#VALUE!</v>
      </c>
      <c r="R104" s="103" t="e">
        <f t="shared" si="44"/>
        <v>#VALUE!</v>
      </c>
      <c r="T104" s="115"/>
      <c r="U104" s="116"/>
      <c r="V104" s="110"/>
      <c r="W104" s="110"/>
    </row>
    <row r="105" spans="4:25">
      <c r="D105" s="18">
        <v>4</v>
      </c>
      <c r="E105" s="100" t="str">
        <f>'2. Output ranking'!P86</f>
        <v/>
      </c>
      <c r="F105" s="100" t="str">
        <f>'2. Output ranking'!R86</f>
        <v/>
      </c>
      <c r="G105" s="101" t="str">
        <f>'2. Output ranking'!Q86</f>
        <v/>
      </c>
      <c r="H105" s="102" t="str">
        <f t="shared" si="40"/>
        <v>Y</v>
      </c>
      <c r="I105" s="101" t="str">
        <f t="shared" si="35"/>
        <v/>
      </c>
      <c r="J105" s="103" t="str">
        <f t="shared" si="41"/>
        <v/>
      </c>
      <c r="K105" s="104" t="str">
        <f t="shared" si="42"/>
        <v/>
      </c>
      <c r="L105" s="104" t="str">
        <f t="shared" si="36"/>
        <v/>
      </c>
      <c r="M105" s="104" t="e">
        <f t="shared" si="37"/>
        <v>#VALUE!</v>
      </c>
      <c r="N105" s="103" t="str">
        <f t="shared" si="38"/>
        <v/>
      </c>
      <c r="O105" s="103" t="str">
        <f t="shared" si="43"/>
        <v/>
      </c>
      <c r="P105" s="103" t="e">
        <f>VLOOKUP(E105,#REF!,2,FALSE)</f>
        <v>#REF!</v>
      </c>
      <c r="Q105" s="103" t="e">
        <f t="shared" si="39"/>
        <v>#VALUE!</v>
      </c>
      <c r="R105" s="103" t="e">
        <f t="shared" si="44"/>
        <v>#VALUE!</v>
      </c>
      <c r="T105" s="87"/>
      <c r="U105" s="122"/>
    </row>
    <row r="106" spans="4:25">
      <c r="D106" s="18">
        <v>4</v>
      </c>
      <c r="E106" s="100" t="str">
        <f>'2. Output ranking'!P87</f>
        <v/>
      </c>
      <c r="F106" s="100" t="str">
        <f>'2. Output ranking'!R87</f>
        <v/>
      </c>
      <c r="G106" s="101" t="str">
        <f>'2. Output ranking'!Q87</f>
        <v/>
      </c>
      <c r="H106" s="102" t="str">
        <f t="shared" si="40"/>
        <v>Y</v>
      </c>
      <c r="I106" s="101" t="str">
        <f t="shared" si="35"/>
        <v/>
      </c>
      <c r="J106" s="103" t="str">
        <f t="shared" si="41"/>
        <v/>
      </c>
      <c r="K106" s="104" t="str">
        <f t="shared" si="42"/>
        <v/>
      </c>
      <c r="L106" s="104" t="str">
        <f t="shared" si="36"/>
        <v/>
      </c>
      <c r="M106" s="104" t="e">
        <f t="shared" si="37"/>
        <v>#VALUE!</v>
      </c>
      <c r="N106" s="103" t="str">
        <f>IFERROR(M106,"")</f>
        <v/>
      </c>
      <c r="O106" s="103" t="str">
        <f t="shared" si="43"/>
        <v/>
      </c>
      <c r="P106" s="103" t="e">
        <f>VLOOKUP(E106,#REF!,2,FALSE)</f>
        <v>#REF!</v>
      </c>
      <c r="Q106" s="103" t="e">
        <f t="shared" si="39"/>
        <v>#VALUE!</v>
      </c>
      <c r="R106" s="103" t="e">
        <f t="shared" si="44"/>
        <v>#VALUE!</v>
      </c>
      <c r="T106" s="87" t="s">
        <v>238</v>
      </c>
      <c r="U106" s="113" t="str">
        <f>IF(U103=0,"",U4*O121/U103)</f>
        <v/>
      </c>
      <c r="V106" s="18" t="s">
        <v>207</v>
      </c>
      <c r="W106" s="114" t="s">
        <v>239</v>
      </c>
    </row>
    <row r="107" spans="4:25">
      <c r="D107" s="18">
        <v>4</v>
      </c>
      <c r="E107" s="100" t="str">
        <f>'2. Output ranking'!P88</f>
        <v/>
      </c>
      <c r="F107" s="100" t="str">
        <f>'2. Output ranking'!R88</f>
        <v/>
      </c>
      <c r="G107" s="101" t="str">
        <f>'2. Output ranking'!Q88</f>
        <v/>
      </c>
      <c r="H107" s="102" t="str">
        <f t="shared" si="40"/>
        <v>Y</v>
      </c>
      <c r="I107" s="101" t="str">
        <f t="shared" si="35"/>
        <v/>
      </c>
      <c r="J107" s="103" t="str">
        <f t="shared" si="41"/>
        <v/>
      </c>
      <c r="K107" s="104" t="str">
        <f t="shared" si="42"/>
        <v/>
      </c>
      <c r="L107" s="104" t="str">
        <f t="shared" si="36"/>
        <v/>
      </c>
      <c r="M107" s="104" t="e">
        <f t="shared" si="37"/>
        <v>#VALUE!</v>
      </c>
      <c r="N107" s="103" t="str">
        <f t="shared" ref="N107:N120" si="45">IFERROR(M107,"")</f>
        <v/>
      </c>
      <c r="O107" s="103" t="str">
        <f t="shared" si="43"/>
        <v/>
      </c>
      <c r="P107" s="103" t="e">
        <f>VLOOKUP(E107,#REF!,2,FALSE)</f>
        <v>#REF!</v>
      </c>
      <c r="Q107" s="103" t="e">
        <f t="shared" si="39"/>
        <v>#VALUE!</v>
      </c>
      <c r="R107" s="103" t="e">
        <f t="shared" si="44"/>
        <v>#VALUE!</v>
      </c>
      <c r="T107" s="87"/>
      <c r="W107" s="114" t="s">
        <v>240</v>
      </c>
    </row>
    <row r="108" spans="4:25">
      <c r="D108" s="18">
        <v>4</v>
      </c>
      <c r="E108" s="100" t="str">
        <f>'2. Output ranking'!P89</f>
        <v/>
      </c>
      <c r="F108" s="100" t="str">
        <f>'2. Output ranking'!R89</f>
        <v/>
      </c>
      <c r="G108" s="101" t="str">
        <f>'2. Output ranking'!Q89</f>
        <v/>
      </c>
      <c r="H108" s="102" t="str">
        <f t="shared" si="40"/>
        <v>Y</v>
      </c>
      <c r="I108" s="101" t="str">
        <f t="shared" si="35"/>
        <v/>
      </c>
      <c r="J108" s="103" t="str">
        <f t="shared" si="41"/>
        <v/>
      </c>
      <c r="K108" s="104" t="str">
        <f t="shared" si="42"/>
        <v/>
      </c>
      <c r="L108" s="104" t="str">
        <f t="shared" si="36"/>
        <v/>
      </c>
      <c r="M108" s="104" t="e">
        <f t="shared" si="37"/>
        <v>#VALUE!</v>
      </c>
      <c r="N108" s="103" t="str">
        <f t="shared" si="45"/>
        <v/>
      </c>
      <c r="O108" s="103" t="str">
        <f t="shared" si="43"/>
        <v/>
      </c>
      <c r="P108" s="103" t="e">
        <f>VLOOKUP(E108,#REF!,2,FALSE)</f>
        <v>#REF!</v>
      </c>
      <c r="Q108" s="103" t="e">
        <f t="shared" si="39"/>
        <v>#VALUE!</v>
      </c>
      <c r="R108" s="103" t="e">
        <f t="shared" si="44"/>
        <v>#VALUE!</v>
      </c>
    </row>
    <row r="109" spans="4:25">
      <c r="D109" s="18">
        <v>4</v>
      </c>
      <c r="E109" s="100" t="str">
        <f>'2. Output ranking'!P90</f>
        <v/>
      </c>
      <c r="F109" s="100" t="str">
        <f>'2. Output ranking'!R90</f>
        <v/>
      </c>
      <c r="G109" s="101" t="str">
        <f>'2. Output ranking'!Q90</f>
        <v/>
      </c>
      <c r="H109" s="102" t="str">
        <f t="shared" si="40"/>
        <v>Y</v>
      </c>
      <c r="I109" s="101" t="str">
        <f t="shared" si="35"/>
        <v/>
      </c>
      <c r="J109" s="103" t="str">
        <f t="shared" si="41"/>
        <v/>
      </c>
      <c r="K109" s="104" t="str">
        <f t="shared" si="42"/>
        <v/>
      </c>
      <c r="L109" s="104" t="str">
        <f t="shared" si="36"/>
        <v/>
      </c>
      <c r="M109" s="104" t="e">
        <f t="shared" si="37"/>
        <v>#VALUE!</v>
      </c>
      <c r="N109" s="103" t="str">
        <f t="shared" si="45"/>
        <v/>
      </c>
      <c r="O109" s="103" t="str">
        <f t="shared" si="43"/>
        <v/>
      </c>
      <c r="P109" s="103" t="e">
        <f>VLOOKUP(E109,#REF!,2,FALSE)</f>
        <v>#REF!</v>
      </c>
      <c r="Q109" s="103" t="e">
        <f t="shared" si="39"/>
        <v>#VALUE!</v>
      </c>
      <c r="R109" s="103" t="e">
        <f t="shared" si="44"/>
        <v>#VALUE!</v>
      </c>
    </row>
    <row r="110" spans="4:25">
      <c r="D110" s="18">
        <v>4</v>
      </c>
      <c r="E110" s="100" t="str">
        <f>'2. Output ranking'!P91</f>
        <v/>
      </c>
      <c r="F110" s="100" t="str">
        <f>'2. Output ranking'!R91</f>
        <v/>
      </c>
      <c r="G110" s="101" t="str">
        <f>'2. Output ranking'!Q91</f>
        <v/>
      </c>
      <c r="H110" s="102" t="str">
        <f t="shared" si="40"/>
        <v>Y</v>
      </c>
      <c r="I110" s="101" t="str">
        <f t="shared" si="35"/>
        <v/>
      </c>
      <c r="J110" s="103" t="str">
        <f t="shared" si="41"/>
        <v/>
      </c>
      <c r="K110" s="104" t="str">
        <f t="shared" si="42"/>
        <v/>
      </c>
      <c r="L110" s="104" t="str">
        <f t="shared" si="36"/>
        <v/>
      </c>
      <c r="M110" s="104" t="e">
        <f t="shared" si="37"/>
        <v>#VALUE!</v>
      </c>
      <c r="N110" s="103" t="str">
        <f t="shared" si="45"/>
        <v/>
      </c>
      <c r="O110" s="103" t="str">
        <f t="shared" si="43"/>
        <v/>
      </c>
      <c r="P110" s="103" t="e">
        <f>VLOOKUP(E110,#REF!,2,FALSE)</f>
        <v>#REF!</v>
      </c>
      <c r="Q110" s="103" t="e">
        <f t="shared" si="39"/>
        <v>#VALUE!</v>
      </c>
      <c r="R110" s="103" t="e">
        <f t="shared" si="44"/>
        <v>#VALUE!</v>
      </c>
    </row>
    <row r="111" spans="4:25">
      <c r="D111" s="18">
        <v>4</v>
      </c>
      <c r="E111" s="100" t="str">
        <f>'2. Output ranking'!P92</f>
        <v/>
      </c>
      <c r="F111" s="100" t="str">
        <f>'2. Output ranking'!R92</f>
        <v/>
      </c>
      <c r="G111" s="101" t="str">
        <f>'2. Output ranking'!Q92</f>
        <v/>
      </c>
      <c r="H111" s="102" t="str">
        <f t="shared" si="40"/>
        <v>Y</v>
      </c>
      <c r="I111" s="101" t="str">
        <f t="shared" si="35"/>
        <v/>
      </c>
      <c r="J111" s="103" t="str">
        <f t="shared" si="41"/>
        <v/>
      </c>
      <c r="K111" s="104" t="str">
        <f t="shared" si="42"/>
        <v/>
      </c>
      <c r="L111" s="104" t="str">
        <f t="shared" si="36"/>
        <v/>
      </c>
      <c r="M111" s="104" t="e">
        <f t="shared" si="37"/>
        <v>#VALUE!</v>
      </c>
      <c r="N111" s="103" t="str">
        <f t="shared" si="45"/>
        <v/>
      </c>
      <c r="O111" s="103" t="str">
        <f t="shared" si="43"/>
        <v/>
      </c>
      <c r="P111" s="103" t="e">
        <f>VLOOKUP(E111,#REF!,2,FALSE)</f>
        <v>#REF!</v>
      </c>
      <c r="Q111" s="103" t="e">
        <f t="shared" si="39"/>
        <v>#VALUE!</v>
      </c>
      <c r="R111" s="103" t="e">
        <f t="shared" si="44"/>
        <v>#VALUE!</v>
      </c>
    </row>
    <row r="112" spans="4:25">
      <c r="D112" s="18">
        <v>4</v>
      </c>
      <c r="E112" s="100" t="str">
        <f>'2. Output ranking'!P93</f>
        <v/>
      </c>
      <c r="F112" s="100" t="str">
        <f>'2. Output ranking'!R93</f>
        <v/>
      </c>
      <c r="G112" s="101" t="str">
        <f>'2. Output ranking'!Q93</f>
        <v/>
      </c>
      <c r="H112" s="102" t="str">
        <f t="shared" si="40"/>
        <v>Y</v>
      </c>
      <c r="I112" s="101" t="str">
        <f t="shared" si="35"/>
        <v/>
      </c>
      <c r="J112" s="103" t="str">
        <f t="shared" si="41"/>
        <v/>
      </c>
      <c r="K112" s="104" t="str">
        <f t="shared" si="42"/>
        <v/>
      </c>
      <c r="L112" s="104" t="str">
        <f t="shared" si="36"/>
        <v/>
      </c>
      <c r="M112" s="104" t="e">
        <f t="shared" si="37"/>
        <v>#VALUE!</v>
      </c>
      <c r="N112" s="103" t="str">
        <f t="shared" si="45"/>
        <v/>
      </c>
      <c r="O112" s="103" t="str">
        <f t="shared" si="43"/>
        <v/>
      </c>
      <c r="P112" s="103" t="e">
        <f>VLOOKUP(E112,#REF!,2,FALSE)</f>
        <v>#REF!</v>
      </c>
      <c r="Q112" s="103" t="e">
        <f t="shared" si="39"/>
        <v>#VALUE!</v>
      </c>
      <c r="R112" s="103" t="e">
        <f t="shared" si="44"/>
        <v>#VALUE!</v>
      </c>
    </row>
    <row r="113" spans="4:21">
      <c r="D113" s="18">
        <v>4</v>
      </c>
      <c r="E113" s="100" t="str">
        <f>'2. Output ranking'!P94</f>
        <v/>
      </c>
      <c r="F113" s="100" t="str">
        <f>'2. Output ranking'!R94</f>
        <v/>
      </c>
      <c r="G113" s="101" t="str">
        <f>'2. Output ranking'!Q94</f>
        <v/>
      </c>
      <c r="H113" s="102" t="str">
        <f t="shared" si="40"/>
        <v>Y</v>
      </c>
      <c r="I113" s="101" t="str">
        <f t="shared" si="35"/>
        <v/>
      </c>
      <c r="J113" s="103" t="str">
        <f t="shared" si="41"/>
        <v/>
      </c>
      <c r="K113" s="104" t="str">
        <f t="shared" si="42"/>
        <v/>
      </c>
      <c r="L113" s="104" t="str">
        <f t="shared" si="36"/>
        <v/>
      </c>
      <c r="M113" s="104" t="e">
        <f t="shared" si="37"/>
        <v>#VALUE!</v>
      </c>
      <c r="N113" s="103" t="str">
        <f t="shared" si="45"/>
        <v/>
      </c>
      <c r="O113" s="103" t="str">
        <f t="shared" si="43"/>
        <v/>
      </c>
      <c r="P113" s="103" t="e">
        <f>VLOOKUP(E113,#REF!,2,FALSE)</f>
        <v>#REF!</v>
      </c>
      <c r="Q113" s="103" t="e">
        <f t="shared" si="39"/>
        <v>#VALUE!</v>
      </c>
      <c r="R113" s="103" t="e">
        <f t="shared" si="44"/>
        <v>#VALUE!</v>
      </c>
      <c r="U113" s="108"/>
    </row>
    <row r="114" spans="4:21">
      <c r="D114" s="18">
        <v>4</v>
      </c>
      <c r="E114" s="100" t="str">
        <f>'2. Output ranking'!P95</f>
        <v/>
      </c>
      <c r="F114" s="100" t="str">
        <f>'2. Output ranking'!R95</f>
        <v/>
      </c>
      <c r="G114" s="101" t="str">
        <f>'2. Output ranking'!Q95</f>
        <v/>
      </c>
      <c r="H114" s="102" t="str">
        <f t="shared" si="40"/>
        <v>Y</v>
      </c>
      <c r="I114" s="101" t="str">
        <f t="shared" si="35"/>
        <v/>
      </c>
      <c r="J114" s="103" t="str">
        <f t="shared" si="41"/>
        <v/>
      </c>
      <c r="K114" s="104" t="str">
        <f t="shared" si="42"/>
        <v/>
      </c>
      <c r="L114" s="104" t="str">
        <f t="shared" si="36"/>
        <v/>
      </c>
      <c r="M114" s="104" t="e">
        <f t="shared" si="37"/>
        <v>#VALUE!</v>
      </c>
      <c r="N114" s="103" t="str">
        <f t="shared" si="45"/>
        <v/>
      </c>
      <c r="O114" s="103" t="str">
        <f t="shared" si="43"/>
        <v/>
      </c>
      <c r="P114" s="103" t="e">
        <f>VLOOKUP(E114,#REF!,2,FALSE)</f>
        <v>#REF!</v>
      </c>
      <c r="Q114" s="103" t="e">
        <f t="shared" si="39"/>
        <v>#VALUE!</v>
      </c>
      <c r="R114" s="103" t="e">
        <f t="shared" si="44"/>
        <v>#VALUE!</v>
      </c>
      <c r="U114" s="108"/>
    </row>
    <row r="115" spans="4:21">
      <c r="D115" s="18">
        <v>4</v>
      </c>
      <c r="E115" s="100" t="str">
        <f>'2. Output ranking'!P96</f>
        <v/>
      </c>
      <c r="F115" s="100" t="str">
        <f>'2. Output ranking'!R96</f>
        <v/>
      </c>
      <c r="G115" s="101" t="str">
        <f>'2. Output ranking'!Q96</f>
        <v/>
      </c>
      <c r="H115" s="102" t="str">
        <f t="shared" si="40"/>
        <v>Y</v>
      </c>
      <c r="I115" s="101" t="str">
        <f t="shared" si="35"/>
        <v/>
      </c>
      <c r="J115" s="103" t="str">
        <f t="shared" si="41"/>
        <v/>
      </c>
      <c r="K115" s="104" t="str">
        <f t="shared" si="42"/>
        <v/>
      </c>
      <c r="L115" s="104" t="str">
        <f t="shared" si="36"/>
        <v/>
      </c>
      <c r="M115" s="104" t="e">
        <f t="shared" si="37"/>
        <v>#VALUE!</v>
      </c>
      <c r="N115" s="103" t="str">
        <f t="shared" si="45"/>
        <v/>
      </c>
      <c r="O115" s="103" t="str">
        <f t="shared" si="43"/>
        <v/>
      </c>
      <c r="P115" s="103" t="e">
        <f>VLOOKUP(E115,#REF!,2,FALSE)</f>
        <v>#REF!</v>
      </c>
      <c r="Q115" s="103" t="e">
        <f t="shared" si="39"/>
        <v>#VALUE!</v>
      </c>
      <c r="R115" s="103" t="e">
        <f t="shared" si="44"/>
        <v>#VALUE!</v>
      </c>
    </row>
    <row r="116" spans="4:21">
      <c r="D116" s="18">
        <v>4</v>
      </c>
      <c r="E116" s="100" t="str">
        <f>'2. Output ranking'!P97</f>
        <v/>
      </c>
      <c r="F116" s="100" t="str">
        <f>'2. Output ranking'!R97</f>
        <v/>
      </c>
      <c r="G116" s="101" t="str">
        <f>'2. Output ranking'!Q97</f>
        <v/>
      </c>
      <c r="H116" s="102" t="str">
        <f t="shared" si="40"/>
        <v>Y</v>
      </c>
      <c r="I116" s="101" t="str">
        <f t="shared" si="35"/>
        <v/>
      </c>
      <c r="J116" s="103" t="str">
        <f t="shared" si="41"/>
        <v/>
      </c>
      <c r="K116" s="104" t="str">
        <f t="shared" si="42"/>
        <v/>
      </c>
      <c r="L116" s="104" t="str">
        <f t="shared" si="36"/>
        <v/>
      </c>
      <c r="M116" s="104" t="e">
        <f t="shared" si="37"/>
        <v>#VALUE!</v>
      </c>
      <c r="N116" s="103" t="str">
        <f t="shared" si="45"/>
        <v/>
      </c>
      <c r="O116" s="103" t="str">
        <f t="shared" si="43"/>
        <v/>
      </c>
      <c r="P116" s="103" t="e">
        <f>VLOOKUP(E116,#REF!,2,FALSE)</f>
        <v>#REF!</v>
      </c>
      <c r="Q116" s="103" t="e">
        <f t="shared" si="39"/>
        <v>#VALUE!</v>
      </c>
      <c r="R116" s="103" t="e">
        <f t="shared" si="44"/>
        <v>#VALUE!</v>
      </c>
    </row>
    <row r="117" spans="4:21">
      <c r="D117" s="18">
        <v>4</v>
      </c>
      <c r="E117" s="100" t="str">
        <f>'2. Output ranking'!P98</f>
        <v/>
      </c>
      <c r="F117" s="100" t="str">
        <f>'2. Output ranking'!R98</f>
        <v/>
      </c>
      <c r="G117" s="101" t="str">
        <f>'2. Output ranking'!Q98</f>
        <v/>
      </c>
      <c r="H117" s="102" t="str">
        <f t="shared" si="40"/>
        <v>Y</v>
      </c>
      <c r="I117" s="101" t="str">
        <f t="shared" si="35"/>
        <v/>
      </c>
      <c r="J117" s="103" t="str">
        <f t="shared" si="41"/>
        <v/>
      </c>
      <c r="K117" s="104" t="str">
        <f t="shared" si="42"/>
        <v/>
      </c>
      <c r="L117" s="104" t="str">
        <f t="shared" si="36"/>
        <v/>
      </c>
      <c r="M117" s="104" t="e">
        <f t="shared" si="37"/>
        <v>#VALUE!</v>
      </c>
      <c r="N117" s="103" t="str">
        <f t="shared" si="45"/>
        <v/>
      </c>
      <c r="O117" s="103" t="str">
        <f t="shared" si="43"/>
        <v/>
      </c>
      <c r="P117" s="103" t="e">
        <f>VLOOKUP(E117,#REF!,2,FALSE)</f>
        <v>#REF!</v>
      </c>
      <c r="Q117" s="103" t="e">
        <f t="shared" si="39"/>
        <v>#VALUE!</v>
      </c>
      <c r="R117" s="103" t="e">
        <f t="shared" si="44"/>
        <v>#VALUE!</v>
      </c>
    </row>
    <row r="118" spans="4:21">
      <c r="D118" s="18">
        <v>4</v>
      </c>
      <c r="E118" s="100" t="str">
        <f>'2. Output ranking'!P99</f>
        <v/>
      </c>
      <c r="F118" s="100" t="str">
        <f>'2. Output ranking'!R99</f>
        <v/>
      </c>
      <c r="G118" s="101" t="str">
        <f>'2. Output ranking'!Q99</f>
        <v/>
      </c>
      <c r="H118" s="102" t="str">
        <f t="shared" si="40"/>
        <v>Y</v>
      </c>
      <c r="I118" s="101" t="str">
        <f t="shared" si="35"/>
        <v/>
      </c>
      <c r="J118" s="103" t="str">
        <f t="shared" si="41"/>
        <v/>
      </c>
      <c r="K118" s="104" t="str">
        <f t="shared" si="42"/>
        <v/>
      </c>
      <c r="L118" s="104" t="str">
        <f t="shared" si="36"/>
        <v/>
      </c>
      <c r="M118" s="104" t="e">
        <f t="shared" si="37"/>
        <v>#VALUE!</v>
      </c>
      <c r="N118" s="103" t="str">
        <f t="shared" si="45"/>
        <v/>
      </c>
      <c r="O118" s="103" t="str">
        <f t="shared" si="43"/>
        <v/>
      </c>
      <c r="P118" s="103" t="e">
        <f>VLOOKUP(E118,#REF!,2,FALSE)</f>
        <v>#REF!</v>
      </c>
      <c r="Q118" s="103" t="e">
        <f t="shared" si="39"/>
        <v>#VALUE!</v>
      </c>
      <c r="R118" s="103" t="e">
        <f t="shared" si="44"/>
        <v>#VALUE!</v>
      </c>
    </row>
    <row r="119" spans="4:21">
      <c r="D119" s="18">
        <v>4</v>
      </c>
      <c r="E119" s="100" t="str">
        <f>'2. Output ranking'!P100</f>
        <v/>
      </c>
      <c r="F119" s="100" t="str">
        <f>'2. Output ranking'!R100</f>
        <v/>
      </c>
      <c r="G119" s="101" t="str">
        <f>'2. Output ranking'!Q100</f>
        <v/>
      </c>
      <c r="H119" s="102" t="str">
        <f t="shared" si="40"/>
        <v>Y</v>
      </c>
      <c r="I119" s="101" t="str">
        <f t="shared" si="35"/>
        <v/>
      </c>
      <c r="J119" s="103" t="str">
        <f t="shared" si="41"/>
        <v/>
      </c>
      <c r="K119" s="104" t="str">
        <f t="shared" si="42"/>
        <v/>
      </c>
      <c r="L119" s="104" t="str">
        <f t="shared" si="36"/>
        <v/>
      </c>
      <c r="M119" s="104" t="e">
        <f t="shared" si="37"/>
        <v>#VALUE!</v>
      </c>
      <c r="N119" s="103" t="str">
        <f t="shared" si="45"/>
        <v/>
      </c>
      <c r="O119" s="103" t="str">
        <f t="shared" si="43"/>
        <v/>
      </c>
      <c r="P119" s="103" t="e">
        <f>VLOOKUP(E119,#REF!,2,FALSE)</f>
        <v>#REF!</v>
      </c>
      <c r="Q119" s="103" t="e">
        <f t="shared" si="39"/>
        <v>#VALUE!</v>
      </c>
      <c r="R119" s="103" t="e">
        <f t="shared" si="44"/>
        <v>#VALUE!</v>
      </c>
    </row>
    <row r="120" spans="4:21">
      <c r="D120" s="18">
        <v>4</v>
      </c>
      <c r="E120" s="100" t="str">
        <f>'2. Output ranking'!P101</f>
        <v/>
      </c>
      <c r="F120" s="100" t="str">
        <f>'2. Output ranking'!R101</f>
        <v/>
      </c>
      <c r="G120" s="101" t="str">
        <f>'2. Output ranking'!Q101</f>
        <v/>
      </c>
      <c r="H120" s="102" t="str">
        <f t="shared" si="40"/>
        <v>Y</v>
      </c>
      <c r="I120" s="101" t="str">
        <f t="shared" si="35"/>
        <v/>
      </c>
      <c r="J120" s="103" t="str">
        <f t="shared" si="41"/>
        <v/>
      </c>
      <c r="K120" s="104" t="str">
        <f t="shared" si="42"/>
        <v/>
      </c>
      <c r="L120" s="104" t="str">
        <f t="shared" si="36"/>
        <v/>
      </c>
      <c r="M120" s="104" t="e">
        <f t="shared" si="37"/>
        <v>#VALUE!</v>
      </c>
      <c r="N120" s="103" t="str">
        <f t="shared" si="45"/>
        <v/>
      </c>
      <c r="O120" s="103" t="str">
        <f t="shared" si="43"/>
        <v/>
      </c>
      <c r="P120" s="103" t="e">
        <f>VLOOKUP(E120,#REF!,2,FALSE)</f>
        <v>#REF!</v>
      </c>
      <c r="Q120" s="103" t="e">
        <f t="shared" si="39"/>
        <v>#VALUE!</v>
      </c>
      <c r="R120" s="103" t="e">
        <f t="shared" si="44"/>
        <v>#VALUE!</v>
      </c>
      <c r="T120" s="87"/>
    </row>
    <row r="121" spans="4:21">
      <c r="L121" s="118" t="s">
        <v>241</v>
      </c>
      <c r="M121" s="23"/>
      <c r="N121" s="23"/>
      <c r="O121" s="119">
        <f>SUM(O97:O120)</f>
        <v>0</v>
      </c>
      <c r="Q121" s="119" t="e">
        <f>SUM(Q97:Q120)</f>
        <v>#VALUE!</v>
      </c>
      <c r="R121" s="119" t="e">
        <f>SUM(R97:R120)</f>
        <v>#VALUE!</v>
      </c>
      <c r="T121" s="87"/>
    </row>
    <row r="122" spans="4:21">
      <c r="H122" s="117"/>
      <c r="I122" s="95"/>
      <c r="N122" s="55"/>
      <c r="O122" s="120"/>
    </row>
  </sheetData>
  <sheetProtection sheet="1" objects="1" scenarios="1"/>
  <mergeCells count="4">
    <mergeCell ref="S8:S9"/>
    <mergeCell ref="S37:S38"/>
    <mergeCell ref="S66:S67"/>
    <mergeCell ref="S95:S96"/>
  </mergeCells>
  <phoneticPr fontId="6" type="noConversion"/>
  <conditionalFormatting sqref="U19">
    <cfRule type="expression" dxfId="21" priority="1">
      <formula>$U$19=""</formula>
    </cfRule>
    <cfRule type="expression" dxfId="20" priority="17">
      <formula>$U$19&gt;11.25</formula>
    </cfRule>
    <cfRule type="expression" dxfId="19" priority="18">
      <formula>$U$19&gt;=3.125</formula>
    </cfRule>
    <cfRule type="expression" dxfId="18" priority="19">
      <formula>$U$19&lt;3.125</formula>
    </cfRule>
  </conditionalFormatting>
  <conditionalFormatting sqref="U48">
    <cfRule type="expression" dxfId="17" priority="2">
      <formula>$U$48=""</formula>
    </cfRule>
    <cfRule type="expression" dxfId="16" priority="11">
      <formula>$U$48&gt;11.25</formula>
    </cfRule>
    <cfRule type="expression" dxfId="15" priority="12">
      <formula>$U$48&gt;=3.125</formula>
    </cfRule>
    <cfRule type="expression" dxfId="14" priority="13">
      <formula>$U$48&lt;3.125</formula>
    </cfRule>
  </conditionalFormatting>
  <conditionalFormatting sqref="U77">
    <cfRule type="expression" dxfId="13" priority="4">
      <formula>$U$77=""</formula>
    </cfRule>
    <cfRule type="expression" dxfId="12" priority="8">
      <formula>$U$77&gt;11.25</formula>
    </cfRule>
    <cfRule type="expression" dxfId="11" priority="9">
      <formula>$U$77&gt;=3.125</formula>
    </cfRule>
    <cfRule type="expression" dxfId="10" priority="10">
      <formula>$U$77&lt;3.125</formula>
    </cfRule>
  </conditionalFormatting>
  <conditionalFormatting sqref="U106">
    <cfRule type="expression" dxfId="9" priority="3">
      <formula>$U$106=""</formula>
    </cfRule>
    <cfRule type="expression" dxfId="8" priority="5">
      <formula>$U$106&gt;11.25</formula>
    </cfRule>
    <cfRule type="expression" dxfId="7" priority="6">
      <formula>$U$106&gt;=3.125</formula>
    </cfRule>
    <cfRule type="expression" dxfId="6" priority="7">
      <formula>$U$106&lt;3.125</formula>
    </cfRule>
  </conditionalFormatting>
  <dataValidations count="2">
    <dataValidation type="list" allowBlank="1" showInputMessage="1" showErrorMessage="1" sqref="T3" xr:uid="{2314AAB9-14D7-41D9-BE0F-10B5CAE294EC}">
      <formula1>$AA$102:$AA$103</formula1>
    </dataValidation>
    <dataValidation type="list" allowBlank="1" showInputMessage="1" showErrorMessage="1" sqref="U2" xr:uid="{69068BDF-C58D-4E3E-8886-C21739EFA528}">
      <formula1>$AA$16:$AA$17</formula1>
    </dataValidation>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31232-9FC8-44BD-832D-9ADBEC1C35D6}">
  <dimension ref="A1:L97"/>
  <sheetViews>
    <sheetView topLeftCell="F1" workbookViewId="0">
      <selection activeCell="K2" sqref="K2"/>
    </sheetView>
  </sheetViews>
  <sheetFormatPr defaultColWidth="9.140625" defaultRowHeight="14.45"/>
  <cols>
    <col min="1" max="2" width="21.85546875" style="18" hidden="1" customWidth="1"/>
    <col min="3" max="3" width="18.140625" style="18" hidden="1" customWidth="1"/>
    <col min="4" max="4" width="16.5703125" style="18" hidden="1" customWidth="1"/>
    <col min="5" max="5" width="21.85546875" style="18" hidden="1" customWidth="1"/>
    <col min="6" max="6" width="13.85546875" style="18" customWidth="1"/>
    <col min="7" max="8" width="20.42578125" style="18" customWidth="1"/>
    <col min="9" max="10" width="21.85546875" style="18" customWidth="1"/>
    <col min="11" max="11" width="18.140625" style="18" customWidth="1"/>
    <col min="12" max="12" width="16.5703125" style="18" customWidth="1"/>
    <col min="13" max="16384" width="9.140625" style="18"/>
  </cols>
  <sheetData>
    <row r="1" spans="1:12">
      <c r="A1" s="18" t="s">
        <v>3</v>
      </c>
      <c r="B1" s="18" t="s">
        <v>247</v>
      </c>
      <c r="C1" s="18" t="s">
        <v>248</v>
      </c>
      <c r="D1" s="18" t="s">
        <v>249</v>
      </c>
      <c r="F1" s="23" t="s">
        <v>0</v>
      </c>
      <c r="G1" s="23" t="s">
        <v>1</v>
      </c>
      <c r="H1" s="23" t="s">
        <v>2</v>
      </c>
      <c r="I1" s="23" t="s">
        <v>3</v>
      </c>
      <c r="J1" s="23" t="s">
        <v>247</v>
      </c>
      <c r="K1" s="23" t="s">
        <v>248</v>
      </c>
      <c r="L1" s="23" t="s">
        <v>249</v>
      </c>
    </row>
    <row r="2" spans="1:12">
      <c r="A2" s="55" t="str">
        <f>'3. Pooling calculations'!E10</f>
        <v/>
      </c>
      <c r="B2" s="55" t="str">
        <f>IF(D2=0, "Fail", "Pass")</f>
        <v>Pass</v>
      </c>
      <c r="C2" s="18">
        <f>'3. Pooling calculations'!D10</f>
        <v>1</v>
      </c>
      <c r="D2" s="55" t="str">
        <f>'3. Pooling calculations'!O10</f>
        <v/>
      </c>
      <c r="E2" s="55"/>
      <c r="F2" s="18">
        <f>'1. Sample details'!$C$2</f>
        <v>0</v>
      </c>
      <c r="G2" s="18">
        <f>'1. Sample details'!B5</f>
        <v>0</v>
      </c>
      <c r="H2" s="18" t="s">
        <v>4</v>
      </c>
      <c r="I2" s="55" t="str" cm="1">
        <f t="array" ref="I2:L97">_xlfn._xlws.SORT((A2:D97), 2 -1)</f>
        <v/>
      </c>
      <c r="J2" s="55" t="str">
        <v>Pass</v>
      </c>
      <c r="K2" s="18">
        <v>1</v>
      </c>
      <c r="L2" s="55" t="str">
        <v/>
      </c>
    </row>
    <row r="3" spans="1:12">
      <c r="A3" s="55" t="str">
        <f>'3. Pooling calculations'!E11</f>
        <v/>
      </c>
      <c r="B3" s="55" t="str">
        <f t="shared" ref="B3:B66" si="0">IF(D3=0, "Fail", "Pass")</f>
        <v>Pass</v>
      </c>
      <c r="C3" s="18">
        <f>'3. Pooling calculations'!D11</f>
        <v>1</v>
      </c>
      <c r="D3" s="55" t="str">
        <f>'3. Pooling calculations'!O11</f>
        <v/>
      </c>
      <c r="E3" s="55"/>
      <c r="F3" s="18">
        <f>'1. Sample details'!$C$2</f>
        <v>0</v>
      </c>
      <c r="G3" s="18">
        <f>'1. Sample details'!B6</f>
        <v>0</v>
      </c>
      <c r="H3" s="18" t="s">
        <v>6</v>
      </c>
      <c r="I3" s="55" t="str">
        <v/>
      </c>
      <c r="J3" s="55" t="str">
        <v>Pass</v>
      </c>
      <c r="K3" s="18">
        <v>1</v>
      </c>
      <c r="L3" s="55" t="str">
        <v/>
      </c>
    </row>
    <row r="4" spans="1:12">
      <c r="A4" s="55" t="str">
        <f>'3. Pooling calculations'!E12</f>
        <v/>
      </c>
      <c r="B4" s="55" t="str">
        <f t="shared" si="0"/>
        <v>Pass</v>
      </c>
      <c r="C4" s="18">
        <f>'3. Pooling calculations'!D12</f>
        <v>1</v>
      </c>
      <c r="D4" s="55" t="str">
        <f>'3. Pooling calculations'!O12</f>
        <v/>
      </c>
      <c r="E4" s="55"/>
      <c r="F4" s="18">
        <f>'1. Sample details'!$C$2</f>
        <v>0</v>
      </c>
      <c r="G4" s="18">
        <f>'1. Sample details'!B7</f>
        <v>0</v>
      </c>
      <c r="H4" s="18" t="s">
        <v>8</v>
      </c>
      <c r="I4" s="55" t="str">
        <v/>
      </c>
      <c r="J4" s="55" t="str">
        <v>Pass</v>
      </c>
      <c r="K4" s="18">
        <v>1</v>
      </c>
      <c r="L4" s="55" t="str">
        <v/>
      </c>
    </row>
    <row r="5" spans="1:12">
      <c r="A5" s="55" t="str">
        <f>'3. Pooling calculations'!E13</f>
        <v/>
      </c>
      <c r="B5" s="55" t="str">
        <f t="shared" si="0"/>
        <v>Pass</v>
      </c>
      <c r="C5" s="18">
        <f>'3. Pooling calculations'!D13</f>
        <v>1</v>
      </c>
      <c r="D5" s="55" t="str">
        <f>'3. Pooling calculations'!O13</f>
        <v/>
      </c>
      <c r="E5" s="55"/>
      <c r="F5" s="18">
        <f>'1. Sample details'!$C$2</f>
        <v>0</v>
      </c>
      <c r="G5" s="18">
        <f>'1. Sample details'!B8</f>
        <v>0</v>
      </c>
      <c r="H5" s="18" t="s">
        <v>10</v>
      </c>
      <c r="I5" s="55" t="str">
        <v/>
      </c>
      <c r="J5" s="55" t="str">
        <v>Pass</v>
      </c>
      <c r="K5" s="18">
        <v>1</v>
      </c>
      <c r="L5" s="55" t="str">
        <v/>
      </c>
    </row>
    <row r="6" spans="1:12">
      <c r="A6" s="55" t="str">
        <f>'3. Pooling calculations'!E14</f>
        <v/>
      </c>
      <c r="B6" s="55" t="str">
        <f t="shared" si="0"/>
        <v>Pass</v>
      </c>
      <c r="C6" s="18">
        <f>'3. Pooling calculations'!D14</f>
        <v>1</v>
      </c>
      <c r="D6" s="55" t="str">
        <f>'3. Pooling calculations'!O14</f>
        <v/>
      </c>
      <c r="E6" s="55"/>
      <c r="F6" s="18">
        <f>'1. Sample details'!$C$2</f>
        <v>0</v>
      </c>
      <c r="G6" s="18">
        <f>'1. Sample details'!B9</f>
        <v>0</v>
      </c>
      <c r="H6" s="18" t="s">
        <v>12</v>
      </c>
      <c r="I6" s="55" t="str">
        <v/>
      </c>
      <c r="J6" s="55" t="str">
        <v>Pass</v>
      </c>
      <c r="K6" s="18">
        <v>1</v>
      </c>
      <c r="L6" s="55" t="str">
        <v/>
      </c>
    </row>
    <row r="7" spans="1:12">
      <c r="A7" s="55" t="str">
        <f>'3. Pooling calculations'!E15</f>
        <v/>
      </c>
      <c r="B7" s="55" t="str">
        <f t="shared" si="0"/>
        <v>Pass</v>
      </c>
      <c r="C7" s="18">
        <f>'3. Pooling calculations'!D15</f>
        <v>1</v>
      </c>
      <c r="D7" s="55" t="str">
        <f>'3. Pooling calculations'!O15</f>
        <v/>
      </c>
      <c r="E7" s="55"/>
      <c r="F7" s="18">
        <f>'1. Sample details'!$C$2</f>
        <v>0</v>
      </c>
      <c r="G7" s="18">
        <f>'1. Sample details'!B10</f>
        <v>0</v>
      </c>
      <c r="H7" s="18" t="s">
        <v>14</v>
      </c>
      <c r="I7" s="55" t="str">
        <v/>
      </c>
      <c r="J7" s="55" t="str">
        <v>Pass</v>
      </c>
      <c r="K7" s="18">
        <v>1</v>
      </c>
      <c r="L7" s="55" t="str">
        <v/>
      </c>
    </row>
    <row r="8" spans="1:12">
      <c r="A8" s="55" t="str">
        <f>'3. Pooling calculations'!E16</f>
        <v/>
      </c>
      <c r="B8" s="55" t="str">
        <f t="shared" si="0"/>
        <v>Pass</v>
      </c>
      <c r="C8" s="18">
        <f>'3. Pooling calculations'!D16</f>
        <v>1</v>
      </c>
      <c r="D8" s="55" t="str">
        <f>'3. Pooling calculations'!O16</f>
        <v/>
      </c>
      <c r="E8" s="55"/>
      <c r="F8" s="18">
        <f>'1. Sample details'!$C$2</f>
        <v>0</v>
      </c>
      <c r="G8" s="18">
        <f>'1. Sample details'!B11</f>
        <v>0</v>
      </c>
      <c r="H8" s="18" t="s">
        <v>16</v>
      </c>
      <c r="I8" s="55" t="str">
        <v/>
      </c>
      <c r="J8" s="55" t="str">
        <v>Pass</v>
      </c>
      <c r="K8" s="18">
        <v>1</v>
      </c>
      <c r="L8" s="55" t="str">
        <v/>
      </c>
    </row>
    <row r="9" spans="1:12">
      <c r="A9" s="55" t="str">
        <f>'3. Pooling calculations'!E17</f>
        <v/>
      </c>
      <c r="B9" s="55" t="str">
        <f t="shared" si="0"/>
        <v>Pass</v>
      </c>
      <c r="C9" s="18">
        <f>'3. Pooling calculations'!D17</f>
        <v>1</v>
      </c>
      <c r="D9" s="55" t="str">
        <f>'3. Pooling calculations'!O17</f>
        <v/>
      </c>
      <c r="E9" s="55"/>
      <c r="F9" s="18">
        <f>'1. Sample details'!$C$2</f>
        <v>0</v>
      </c>
      <c r="G9" s="18">
        <f>'1. Sample details'!B12</f>
        <v>0</v>
      </c>
      <c r="H9" s="18" t="s">
        <v>18</v>
      </c>
      <c r="I9" s="55" t="str">
        <v/>
      </c>
      <c r="J9" s="55" t="str">
        <v>Pass</v>
      </c>
      <c r="K9" s="18">
        <v>1</v>
      </c>
      <c r="L9" s="55" t="str">
        <v/>
      </c>
    </row>
    <row r="10" spans="1:12">
      <c r="A10" s="55" t="str">
        <f>'3. Pooling calculations'!E18</f>
        <v/>
      </c>
      <c r="B10" s="55" t="str">
        <f t="shared" si="0"/>
        <v>Pass</v>
      </c>
      <c r="C10" s="18">
        <f>'3. Pooling calculations'!D18</f>
        <v>1</v>
      </c>
      <c r="D10" s="55" t="str">
        <f>'3. Pooling calculations'!O18</f>
        <v/>
      </c>
      <c r="E10" s="55"/>
      <c r="F10" s="18">
        <f>'1. Sample details'!$C$2</f>
        <v>0</v>
      </c>
      <c r="G10" s="18">
        <f>'1. Sample details'!B13</f>
        <v>0</v>
      </c>
      <c r="H10" s="18" t="s">
        <v>20</v>
      </c>
      <c r="I10" s="55" t="str">
        <v/>
      </c>
      <c r="J10" s="55" t="str">
        <v>Pass</v>
      </c>
      <c r="K10" s="18">
        <v>1</v>
      </c>
      <c r="L10" s="55" t="str">
        <v/>
      </c>
    </row>
    <row r="11" spans="1:12">
      <c r="A11" s="55" t="str">
        <f>'3. Pooling calculations'!E19</f>
        <v/>
      </c>
      <c r="B11" s="55" t="str">
        <f t="shared" si="0"/>
        <v>Pass</v>
      </c>
      <c r="C11" s="18">
        <f>'3. Pooling calculations'!D19</f>
        <v>1</v>
      </c>
      <c r="D11" s="55" t="str">
        <f>'3. Pooling calculations'!O19</f>
        <v/>
      </c>
      <c r="E11" s="55"/>
      <c r="F11" s="18">
        <f>'1. Sample details'!$C$2</f>
        <v>0</v>
      </c>
      <c r="G11" s="18">
        <f>'1. Sample details'!B14</f>
        <v>0</v>
      </c>
      <c r="H11" s="18" t="s">
        <v>22</v>
      </c>
      <c r="I11" s="55" t="str">
        <v/>
      </c>
      <c r="J11" s="55" t="str">
        <v>Pass</v>
      </c>
      <c r="K11" s="18">
        <v>1</v>
      </c>
      <c r="L11" s="55" t="str">
        <v/>
      </c>
    </row>
    <row r="12" spans="1:12">
      <c r="A12" s="55" t="str">
        <f>'3. Pooling calculations'!E20</f>
        <v/>
      </c>
      <c r="B12" s="55" t="str">
        <f t="shared" si="0"/>
        <v>Pass</v>
      </c>
      <c r="C12" s="18">
        <f>'3. Pooling calculations'!D20</f>
        <v>1</v>
      </c>
      <c r="D12" s="55" t="str">
        <f>'3. Pooling calculations'!O20</f>
        <v/>
      </c>
      <c r="E12" s="55"/>
      <c r="F12" s="18">
        <f>'1. Sample details'!$C$2</f>
        <v>0</v>
      </c>
      <c r="G12" s="18">
        <f>'1. Sample details'!B15</f>
        <v>0</v>
      </c>
      <c r="H12" s="18" t="s">
        <v>24</v>
      </c>
      <c r="I12" s="55" t="str">
        <v/>
      </c>
      <c r="J12" s="55" t="str">
        <v>Pass</v>
      </c>
      <c r="K12" s="18">
        <v>1</v>
      </c>
      <c r="L12" s="55" t="str">
        <v/>
      </c>
    </row>
    <row r="13" spans="1:12">
      <c r="A13" s="55" t="str">
        <f>'3. Pooling calculations'!E21</f>
        <v/>
      </c>
      <c r="B13" s="55" t="str">
        <f t="shared" si="0"/>
        <v>Pass</v>
      </c>
      <c r="C13" s="18">
        <f>'3. Pooling calculations'!D21</f>
        <v>1</v>
      </c>
      <c r="D13" s="55" t="str">
        <f>'3. Pooling calculations'!O21</f>
        <v/>
      </c>
      <c r="E13" s="55"/>
      <c r="F13" s="18">
        <f>'1. Sample details'!$C$2</f>
        <v>0</v>
      </c>
      <c r="G13" s="18">
        <f>'1. Sample details'!B16</f>
        <v>0</v>
      </c>
      <c r="H13" s="18" t="s">
        <v>26</v>
      </c>
      <c r="I13" s="55" t="str">
        <v/>
      </c>
      <c r="J13" s="55" t="str">
        <v>Pass</v>
      </c>
      <c r="K13" s="18">
        <v>1</v>
      </c>
      <c r="L13" s="55" t="str">
        <v/>
      </c>
    </row>
    <row r="14" spans="1:12">
      <c r="A14" s="55" t="str">
        <f>'3. Pooling calculations'!E22</f>
        <v/>
      </c>
      <c r="B14" s="55" t="str">
        <f t="shared" si="0"/>
        <v>Pass</v>
      </c>
      <c r="C14" s="18">
        <f>'3. Pooling calculations'!D22</f>
        <v>1</v>
      </c>
      <c r="D14" s="55" t="str">
        <f>'3. Pooling calculations'!O22</f>
        <v/>
      </c>
      <c r="E14" s="55"/>
      <c r="F14" s="18">
        <f>'1. Sample details'!$C$2</f>
        <v>0</v>
      </c>
      <c r="G14" s="18">
        <f>'1. Sample details'!B17</f>
        <v>0</v>
      </c>
      <c r="H14" s="18" t="s">
        <v>28</v>
      </c>
      <c r="I14" s="55" t="str">
        <v/>
      </c>
      <c r="J14" s="55" t="str">
        <v>Pass</v>
      </c>
      <c r="K14" s="18">
        <v>1</v>
      </c>
      <c r="L14" s="55" t="str">
        <v/>
      </c>
    </row>
    <row r="15" spans="1:12">
      <c r="A15" s="55" t="str">
        <f>'3. Pooling calculations'!E23</f>
        <v/>
      </c>
      <c r="B15" s="55" t="str">
        <f t="shared" si="0"/>
        <v>Pass</v>
      </c>
      <c r="C15" s="18">
        <f>'3. Pooling calculations'!D23</f>
        <v>1</v>
      </c>
      <c r="D15" s="55" t="str">
        <f>'3. Pooling calculations'!O23</f>
        <v/>
      </c>
      <c r="E15" s="55"/>
      <c r="F15" s="18">
        <f>'1. Sample details'!$C$2</f>
        <v>0</v>
      </c>
      <c r="G15" s="18">
        <f>'1. Sample details'!B18</f>
        <v>0</v>
      </c>
      <c r="H15" s="18" t="s">
        <v>30</v>
      </c>
      <c r="I15" s="55" t="str">
        <v/>
      </c>
      <c r="J15" s="55" t="str">
        <v>Pass</v>
      </c>
      <c r="K15" s="18">
        <v>1</v>
      </c>
      <c r="L15" s="55" t="str">
        <v/>
      </c>
    </row>
    <row r="16" spans="1:12">
      <c r="A16" s="55" t="str">
        <f>'3. Pooling calculations'!E24</f>
        <v/>
      </c>
      <c r="B16" s="55" t="str">
        <f t="shared" si="0"/>
        <v>Pass</v>
      </c>
      <c r="C16" s="18">
        <f>'3. Pooling calculations'!D24</f>
        <v>1</v>
      </c>
      <c r="D16" s="55" t="str">
        <f>'3. Pooling calculations'!O24</f>
        <v/>
      </c>
      <c r="E16" s="55"/>
      <c r="F16" s="18">
        <f>'1. Sample details'!$C$2</f>
        <v>0</v>
      </c>
      <c r="G16" s="18">
        <f>'1. Sample details'!B19</f>
        <v>0</v>
      </c>
      <c r="H16" s="18" t="s">
        <v>32</v>
      </c>
      <c r="I16" s="55" t="str">
        <v/>
      </c>
      <c r="J16" s="55" t="str">
        <v>Pass</v>
      </c>
      <c r="K16" s="18">
        <v>1</v>
      </c>
      <c r="L16" s="55" t="str">
        <v/>
      </c>
    </row>
    <row r="17" spans="1:12">
      <c r="A17" s="55" t="str">
        <f>'3. Pooling calculations'!E25</f>
        <v/>
      </c>
      <c r="B17" s="55" t="str">
        <f t="shared" si="0"/>
        <v>Pass</v>
      </c>
      <c r="C17" s="18">
        <f>'3. Pooling calculations'!D25</f>
        <v>1</v>
      </c>
      <c r="D17" s="55" t="str">
        <f>'3. Pooling calculations'!O25</f>
        <v/>
      </c>
      <c r="E17" s="55"/>
      <c r="F17" s="18">
        <f>'1. Sample details'!$C$2</f>
        <v>0</v>
      </c>
      <c r="G17" s="18">
        <f>'1. Sample details'!B20</f>
        <v>0</v>
      </c>
      <c r="H17" s="18" t="s">
        <v>34</v>
      </c>
      <c r="I17" s="55" t="str">
        <v/>
      </c>
      <c r="J17" s="55" t="str">
        <v>Pass</v>
      </c>
      <c r="K17" s="18">
        <v>1</v>
      </c>
      <c r="L17" s="55" t="str">
        <v/>
      </c>
    </row>
    <row r="18" spans="1:12">
      <c r="A18" s="55" t="str">
        <f>'3. Pooling calculations'!E26</f>
        <v/>
      </c>
      <c r="B18" s="55" t="str">
        <f t="shared" si="0"/>
        <v>Pass</v>
      </c>
      <c r="C18" s="18">
        <f>'3. Pooling calculations'!D26</f>
        <v>1</v>
      </c>
      <c r="D18" s="55" t="str">
        <f>'3. Pooling calculations'!O26</f>
        <v/>
      </c>
      <c r="E18" s="55"/>
      <c r="F18" s="18">
        <f>'1. Sample details'!$C$2</f>
        <v>0</v>
      </c>
      <c r="G18" s="18">
        <f>'1. Sample details'!B21</f>
        <v>0</v>
      </c>
      <c r="H18" s="18" t="s">
        <v>36</v>
      </c>
      <c r="I18" s="55" t="str">
        <v/>
      </c>
      <c r="J18" s="55" t="str">
        <v>Pass</v>
      </c>
      <c r="K18" s="18">
        <v>1</v>
      </c>
      <c r="L18" s="55" t="str">
        <v/>
      </c>
    </row>
    <row r="19" spans="1:12">
      <c r="A19" s="55" t="str">
        <f>'3. Pooling calculations'!E27</f>
        <v/>
      </c>
      <c r="B19" s="55" t="str">
        <f t="shared" si="0"/>
        <v>Pass</v>
      </c>
      <c r="C19" s="18">
        <f>'3. Pooling calculations'!D27</f>
        <v>1</v>
      </c>
      <c r="D19" s="55" t="str">
        <f>'3. Pooling calculations'!O27</f>
        <v/>
      </c>
      <c r="E19" s="55"/>
      <c r="F19" s="18">
        <f>'1. Sample details'!$C$2</f>
        <v>0</v>
      </c>
      <c r="G19" s="18">
        <f>'1. Sample details'!B22</f>
        <v>0</v>
      </c>
      <c r="H19" s="18" t="s">
        <v>38</v>
      </c>
      <c r="I19" s="55" t="str">
        <v/>
      </c>
      <c r="J19" s="55" t="str">
        <v>Pass</v>
      </c>
      <c r="K19" s="18">
        <v>1</v>
      </c>
      <c r="L19" s="55" t="str">
        <v/>
      </c>
    </row>
    <row r="20" spans="1:12">
      <c r="A20" s="55" t="str">
        <f>'3. Pooling calculations'!E28</f>
        <v/>
      </c>
      <c r="B20" s="55" t="str">
        <f t="shared" si="0"/>
        <v>Pass</v>
      </c>
      <c r="C20" s="18">
        <f>'3. Pooling calculations'!D28</f>
        <v>1</v>
      </c>
      <c r="D20" s="55" t="str">
        <f>'3. Pooling calculations'!O28</f>
        <v/>
      </c>
      <c r="E20" s="55"/>
      <c r="F20" s="18">
        <f>'1. Sample details'!$C$2</f>
        <v>0</v>
      </c>
      <c r="G20" s="18">
        <f>'1. Sample details'!B23</f>
        <v>0</v>
      </c>
      <c r="H20" s="18" t="s">
        <v>40</v>
      </c>
      <c r="I20" s="55" t="str">
        <v/>
      </c>
      <c r="J20" s="55" t="str">
        <v>Pass</v>
      </c>
      <c r="K20" s="18">
        <v>1</v>
      </c>
      <c r="L20" s="55" t="str">
        <v/>
      </c>
    </row>
    <row r="21" spans="1:12">
      <c r="A21" s="55" t="str">
        <f>'3. Pooling calculations'!E29</f>
        <v/>
      </c>
      <c r="B21" s="55" t="str">
        <f t="shared" si="0"/>
        <v>Pass</v>
      </c>
      <c r="C21" s="18">
        <f>'3. Pooling calculations'!D29</f>
        <v>1</v>
      </c>
      <c r="D21" s="55" t="str">
        <f>'3. Pooling calculations'!O29</f>
        <v/>
      </c>
      <c r="E21" s="55"/>
      <c r="F21" s="18">
        <f>'1. Sample details'!$C$2</f>
        <v>0</v>
      </c>
      <c r="G21" s="18">
        <f>'1. Sample details'!B24</f>
        <v>0</v>
      </c>
      <c r="H21" s="18" t="s">
        <v>42</v>
      </c>
      <c r="I21" s="55" t="str">
        <v/>
      </c>
      <c r="J21" s="55" t="str">
        <v>Pass</v>
      </c>
      <c r="K21" s="18">
        <v>1</v>
      </c>
      <c r="L21" s="55" t="str">
        <v/>
      </c>
    </row>
    <row r="22" spans="1:12">
      <c r="A22" s="55" t="str">
        <f>'3. Pooling calculations'!E30</f>
        <v/>
      </c>
      <c r="B22" s="55" t="str">
        <f t="shared" si="0"/>
        <v>Pass</v>
      </c>
      <c r="C22" s="18">
        <f>'3. Pooling calculations'!D30</f>
        <v>1</v>
      </c>
      <c r="D22" s="55" t="str">
        <f>'3. Pooling calculations'!O30</f>
        <v/>
      </c>
      <c r="E22" s="55"/>
      <c r="F22" s="18">
        <f>'1. Sample details'!$C$2</f>
        <v>0</v>
      </c>
      <c r="G22" s="18">
        <f>'1. Sample details'!B25</f>
        <v>0</v>
      </c>
      <c r="H22" s="18" t="s">
        <v>44</v>
      </c>
      <c r="I22" s="55" t="str">
        <v/>
      </c>
      <c r="J22" s="55" t="str">
        <v>Pass</v>
      </c>
      <c r="K22" s="18">
        <v>1</v>
      </c>
      <c r="L22" s="55" t="str">
        <v/>
      </c>
    </row>
    <row r="23" spans="1:12">
      <c r="A23" s="55" t="str">
        <f>'3. Pooling calculations'!E31</f>
        <v/>
      </c>
      <c r="B23" s="55" t="str">
        <f t="shared" si="0"/>
        <v>Pass</v>
      </c>
      <c r="C23" s="18">
        <f>'3. Pooling calculations'!D31</f>
        <v>1</v>
      </c>
      <c r="D23" s="55" t="str">
        <f>'3. Pooling calculations'!O31</f>
        <v/>
      </c>
      <c r="E23" s="55"/>
      <c r="F23" s="18">
        <f>'1. Sample details'!$C$2</f>
        <v>0</v>
      </c>
      <c r="G23" s="18">
        <f>'1. Sample details'!B26</f>
        <v>0</v>
      </c>
      <c r="H23" s="18" t="s">
        <v>46</v>
      </c>
      <c r="I23" s="55" t="str">
        <v/>
      </c>
      <c r="J23" s="55" t="str">
        <v>Pass</v>
      </c>
      <c r="K23" s="18">
        <v>1</v>
      </c>
      <c r="L23" s="55" t="str">
        <v/>
      </c>
    </row>
    <row r="24" spans="1:12">
      <c r="A24" s="55" t="str">
        <f>'3. Pooling calculations'!E32</f>
        <v/>
      </c>
      <c r="B24" s="55" t="str">
        <f t="shared" si="0"/>
        <v>Pass</v>
      </c>
      <c r="C24" s="18">
        <f>'3. Pooling calculations'!D32</f>
        <v>1</v>
      </c>
      <c r="D24" s="55" t="str">
        <f>'3. Pooling calculations'!O32</f>
        <v/>
      </c>
      <c r="E24" s="55"/>
      <c r="F24" s="18">
        <f>'1. Sample details'!$C$2</f>
        <v>0</v>
      </c>
      <c r="G24" s="18">
        <f>'1. Sample details'!B27</f>
        <v>0</v>
      </c>
      <c r="H24" s="18" t="s">
        <v>48</v>
      </c>
      <c r="I24" s="55" t="str">
        <v/>
      </c>
      <c r="J24" s="55" t="str">
        <v>Pass</v>
      </c>
      <c r="K24" s="18">
        <v>1</v>
      </c>
      <c r="L24" s="55" t="str">
        <v/>
      </c>
    </row>
    <row r="25" spans="1:12">
      <c r="A25" s="55" t="str">
        <f>'3. Pooling calculations'!E33</f>
        <v/>
      </c>
      <c r="B25" s="55" t="str">
        <f t="shared" si="0"/>
        <v>Pass</v>
      </c>
      <c r="C25" s="18">
        <f>'3. Pooling calculations'!D33</f>
        <v>1</v>
      </c>
      <c r="D25" s="55" t="str">
        <f>'3. Pooling calculations'!O33</f>
        <v/>
      </c>
      <c r="E25" s="55"/>
      <c r="F25" s="18">
        <f>'1. Sample details'!$C$2</f>
        <v>0</v>
      </c>
      <c r="G25" s="18">
        <f>'1. Sample details'!B28</f>
        <v>0</v>
      </c>
      <c r="H25" s="18" t="s">
        <v>50</v>
      </c>
      <c r="I25" s="55" t="str">
        <v/>
      </c>
      <c r="J25" s="55" t="str">
        <v>Pass</v>
      </c>
      <c r="K25" s="18">
        <v>1</v>
      </c>
      <c r="L25" s="55" t="str">
        <v/>
      </c>
    </row>
    <row r="26" spans="1:12">
      <c r="A26" s="55" t="str">
        <f>'3. Pooling calculations'!E39</f>
        <v/>
      </c>
      <c r="B26" s="55" t="str">
        <f t="shared" si="0"/>
        <v>Pass</v>
      </c>
      <c r="C26" s="18">
        <f>'3. Pooling calculations'!D39</f>
        <v>2</v>
      </c>
      <c r="D26" s="55" t="str">
        <f>'3. Pooling calculations'!O39</f>
        <v/>
      </c>
      <c r="E26" s="55"/>
      <c r="F26" s="18">
        <f>'1. Sample details'!$C$2</f>
        <v>0</v>
      </c>
      <c r="G26" s="18">
        <f>'1. Sample details'!B29</f>
        <v>0</v>
      </c>
      <c r="H26" s="18" t="s">
        <v>52</v>
      </c>
      <c r="I26" s="55" t="str">
        <v/>
      </c>
      <c r="J26" s="55" t="str">
        <v>Pass</v>
      </c>
      <c r="K26" s="18">
        <v>2</v>
      </c>
      <c r="L26" s="55" t="str">
        <v/>
      </c>
    </row>
    <row r="27" spans="1:12">
      <c r="A27" s="55" t="str">
        <f>'3. Pooling calculations'!E40</f>
        <v/>
      </c>
      <c r="B27" s="55" t="str">
        <f t="shared" si="0"/>
        <v>Pass</v>
      </c>
      <c r="C27" s="18">
        <f>'3. Pooling calculations'!D40</f>
        <v>2</v>
      </c>
      <c r="D27" s="55" t="str">
        <f>'3. Pooling calculations'!O40</f>
        <v/>
      </c>
      <c r="E27" s="55"/>
      <c r="F27" s="18">
        <f>'1. Sample details'!$C$2</f>
        <v>0</v>
      </c>
      <c r="G27" s="18">
        <f>'1. Sample details'!B30</f>
        <v>0</v>
      </c>
      <c r="H27" s="18" t="s">
        <v>54</v>
      </c>
      <c r="I27" s="55" t="str">
        <v/>
      </c>
      <c r="J27" s="55" t="str">
        <v>Pass</v>
      </c>
      <c r="K27" s="18">
        <v>2</v>
      </c>
      <c r="L27" s="55" t="str">
        <v/>
      </c>
    </row>
    <row r="28" spans="1:12">
      <c r="A28" s="55" t="str">
        <f>'3. Pooling calculations'!E41</f>
        <v/>
      </c>
      <c r="B28" s="55" t="str">
        <f t="shared" si="0"/>
        <v>Pass</v>
      </c>
      <c r="C28" s="18">
        <f>'3. Pooling calculations'!D41</f>
        <v>2</v>
      </c>
      <c r="D28" s="55" t="str">
        <f>'3. Pooling calculations'!O41</f>
        <v/>
      </c>
      <c r="E28" s="55"/>
      <c r="F28" s="18">
        <f>'1. Sample details'!$C$2</f>
        <v>0</v>
      </c>
      <c r="G28" s="18">
        <f>'1. Sample details'!B31</f>
        <v>0</v>
      </c>
      <c r="H28" s="18" t="s">
        <v>56</v>
      </c>
      <c r="I28" s="55" t="str">
        <v/>
      </c>
      <c r="J28" s="55" t="str">
        <v>Pass</v>
      </c>
      <c r="K28" s="18">
        <v>2</v>
      </c>
      <c r="L28" s="55" t="str">
        <v/>
      </c>
    </row>
    <row r="29" spans="1:12">
      <c r="A29" s="55" t="str">
        <f>'3. Pooling calculations'!E42</f>
        <v/>
      </c>
      <c r="B29" s="55" t="str">
        <f t="shared" si="0"/>
        <v>Pass</v>
      </c>
      <c r="C29" s="18">
        <f>'3. Pooling calculations'!D42</f>
        <v>2</v>
      </c>
      <c r="D29" s="55" t="str">
        <f>'3. Pooling calculations'!O42</f>
        <v/>
      </c>
      <c r="E29" s="55"/>
      <c r="F29" s="18">
        <f>'1. Sample details'!$C$2</f>
        <v>0</v>
      </c>
      <c r="G29" s="18">
        <f>'1. Sample details'!B32</f>
        <v>0</v>
      </c>
      <c r="H29" s="18" t="s">
        <v>58</v>
      </c>
      <c r="I29" s="55" t="str">
        <v/>
      </c>
      <c r="J29" s="55" t="str">
        <v>Pass</v>
      </c>
      <c r="K29" s="18">
        <v>2</v>
      </c>
      <c r="L29" s="55" t="str">
        <v/>
      </c>
    </row>
    <row r="30" spans="1:12">
      <c r="A30" s="55" t="str">
        <f>'3. Pooling calculations'!E43</f>
        <v/>
      </c>
      <c r="B30" s="55" t="str">
        <f t="shared" si="0"/>
        <v>Pass</v>
      </c>
      <c r="C30" s="18">
        <f>'3. Pooling calculations'!D43</f>
        <v>2</v>
      </c>
      <c r="D30" s="55" t="str">
        <f>'3. Pooling calculations'!O43</f>
        <v/>
      </c>
      <c r="E30" s="55"/>
      <c r="F30" s="18">
        <f>'1. Sample details'!$C$2</f>
        <v>0</v>
      </c>
      <c r="G30" s="18">
        <f>'1. Sample details'!B33</f>
        <v>0</v>
      </c>
      <c r="H30" s="18" t="s">
        <v>60</v>
      </c>
      <c r="I30" s="55" t="str">
        <v/>
      </c>
      <c r="J30" s="55" t="str">
        <v>Pass</v>
      </c>
      <c r="K30" s="18">
        <v>2</v>
      </c>
      <c r="L30" s="55" t="str">
        <v/>
      </c>
    </row>
    <row r="31" spans="1:12">
      <c r="A31" s="55" t="str">
        <f>'3. Pooling calculations'!E44</f>
        <v/>
      </c>
      <c r="B31" s="55" t="str">
        <f t="shared" si="0"/>
        <v>Pass</v>
      </c>
      <c r="C31" s="18">
        <f>'3. Pooling calculations'!D44</f>
        <v>2</v>
      </c>
      <c r="D31" s="55" t="str">
        <f>'3. Pooling calculations'!O44</f>
        <v/>
      </c>
      <c r="E31" s="55"/>
      <c r="F31" s="18">
        <f>'1. Sample details'!$C$2</f>
        <v>0</v>
      </c>
      <c r="G31" s="18">
        <f>'1. Sample details'!B34</f>
        <v>0</v>
      </c>
      <c r="H31" s="18" t="s">
        <v>62</v>
      </c>
      <c r="I31" s="55" t="str">
        <v/>
      </c>
      <c r="J31" s="55" t="str">
        <v>Pass</v>
      </c>
      <c r="K31" s="18">
        <v>2</v>
      </c>
      <c r="L31" s="55" t="str">
        <v/>
      </c>
    </row>
    <row r="32" spans="1:12">
      <c r="A32" s="55" t="str">
        <f>'3. Pooling calculations'!E45</f>
        <v/>
      </c>
      <c r="B32" s="55" t="str">
        <f t="shared" si="0"/>
        <v>Pass</v>
      </c>
      <c r="C32" s="18">
        <f>'3. Pooling calculations'!D45</f>
        <v>2</v>
      </c>
      <c r="D32" s="55" t="str">
        <f>'3. Pooling calculations'!O45</f>
        <v/>
      </c>
      <c r="E32" s="55"/>
      <c r="F32" s="18">
        <f>'1. Sample details'!$C$2</f>
        <v>0</v>
      </c>
      <c r="G32" s="18">
        <f>'1. Sample details'!B35</f>
        <v>0</v>
      </c>
      <c r="H32" s="18" t="s">
        <v>64</v>
      </c>
      <c r="I32" s="55" t="str">
        <v/>
      </c>
      <c r="J32" s="55" t="str">
        <v>Pass</v>
      </c>
      <c r="K32" s="18">
        <v>2</v>
      </c>
      <c r="L32" s="55" t="str">
        <v/>
      </c>
    </row>
    <row r="33" spans="1:12">
      <c r="A33" s="55" t="str">
        <f>'3. Pooling calculations'!E46</f>
        <v/>
      </c>
      <c r="B33" s="55" t="str">
        <f t="shared" si="0"/>
        <v>Pass</v>
      </c>
      <c r="C33" s="18">
        <f>'3. Pooling calculations'!D46</f>
        <v>2</v>
      </c>
      <c r="D33" s="55" t="str">
        <f>'3. Pooling calculations'!O46</f>
        <v/>
      </c>
      <c r="E33" s="55"/>
      <c r="F33" s="18">
        <f>'1. Sample details'!$C$2</f>
        <v>0</v>
      </c>
      <c r="G33" s="18">
        <f>'1. Sample details'!B36</f>
        <v>0</v>
      </c>
      <c r="H33" s="18" t="s">
        <v>66</v>
      </c>
      <c r="I33" s="55" t="str">
        <v/>
      </c>
      <c r="J33" s="55" t="str">
        <v>Pass</v>
      </c>
      <c r="K33" s="18">
        <v>2</v>
      </c>
      <c r="L33" s="55" t="str">
        <v/>
      </c>
    </row>
    <row r="34" spans="1:12">
      <c r="A34" s="55" t="str">
        <f>'3. Pooling calculations'!E47</f>
        <v/>
      </c>
      <c r="B34" s="55" t="str">
        <f t="shared" si="0"/>
        <v>Pass</v>
      </c>
      <c r="C34" s="18">
        <f>'3. Pooling calculations'!D47</f>
        <v>2</v>
      </c>
      <c r="D34" s="55" t="str">
        <f>'3. Pooling calculations'!O47</f>
        <v/>
      </c>
      <c r="E34" s="55"/>
      <c r="F34" s="18">
        <f>'1. Sample details'!$C$2</f>
        <v>0</v>
      </c>
      <c r="G34" s="18">
        <f>'1. Sample details'!B37</f>
        <v>0</v>
      </c>
      <c r="H34" s="18" t="s">
        <v>68</v>
      </c>
      <c r="I34" s="55" t="str">
        <v/>
      </c>
      <c r="J34" s="55" t="str">
        <v>Pass</v>
      </c>
      <c r="K34" s="18">
        <v>2</v>
      </c>
      <c r="L34" s="55" t="str">
        <v/>
      </c>
    </row>
    <row r="35" spans="1:12">
      <c r="A35" s="55" t="str">
        <f>'3. Pooling calculations'!E48</f>
        <v/>
      </c>
      <c r="B35" s="55" t="str">
        <f t="shared" si="0"/>
        <v>Pass</v>
      </c>
      <c r="C35" s="18">
        <f>'3. Pooling calculations'!D48</f>
        <v>2</v>
      </c>
      <c r="D35" s="55" t="str">
        <f>'3. Pooling calculations'!O48</f>
        <v/>
      </c>
      <c r="E35" s="55"/>
      <c r="F35" s="18">
        <f>'1. Sample details'!$C$2</f>
        <v>0</v>
      </c>
      <c r="G35" s="18">
        <f>'1. Sample details'!B38</f>
        <v>0</v>
      </c>
      <c r="H35" s="18" t="s">
        <v>70</v>
      </c>
      <c r="I35" s="55" t="str">
        <v/>
      </c>
      <c r="J35" s="55" t="str">
        <v>Pass</v>
      </c>
      <c r="K35" s="18">
        <v>2</v>
      </c>
      <c r="L35" s="55" t="str">
        <v/>
      </c>
    </row>
    <row r="36" spans="1:12">
      <c r="A36" s="55" t="str">
        <f>'3. Pooling calculations'!E49</f>
        <v/>
      </c>
      <c r="B36" s="55" t="str">
        <f t="shared" si="0"/>
        <v>Pass</v>
      </c>
      <c r="C36" s="18">
        <f>'3. Pooling calculations'!D49</f>
        <v>2</v>
      </c>
      <c r="D36" s="55" t="str">
        <f>'3. Pooling calculations'!O49</f>
        <v/>
      </c>
      <c r="E36" s="55"/>
      <c r="F36" s="18">
        <f>'1. Sample details'!$C$2</f>
        <v>0</v>
      </c>
      <c r="G36" s="18">
        <f>'1. Sample details'!B39</f>
        <v>0</v>
      </c>
      <c r="H36" s="18" t="s">
        <v>72</v>
      </c>
      <c r="I36" s="55" t="str">
        <v/>
      </c>
      <c r="J36" s="55" t="str">
        <v>Pass</v>
      </c>
      <c r="K36" s="18">
        <v>2</v>
      </c>
      <c r="L36" s="55" t="str">
        <v/>
      </c>
    </row>
    <row r="37" spans="1:12">
      <c r="A37" s="55" t="str">
        <f>'3. Pooling calculations'!E50</f>
        <v/>
      </c>
      <c r="B37" s="55" t="str">
        <f t="shared" si="0"/>
        <v>Pass</v>
      </c>
      <c r="C37" s="18">
        <f>'3. Pooling calculations'!D50</f>
        <v>2</v>
      </c>
      <c r="D37" s="55" t="str">
        <f>'3. Pooling calculations'!O50</f>
        <v/>
      </c>
      <c r="E37" s="55"/>
      <c r="F37" s="18">
        <f>'1. Sample details'!$C$2</f>
        <v>0</v>
      </c>
      <c r="G37" s="18">
        <f>'1. Sample details'!B40</f>
        <v>0</v>
      </c>
      <c r="H37" s="18" t="s">
        <v>74</v>
      </c>
      <c r="I37" s="55" t="str">
        <v/>
      </c>
      <c r="J37" s="55" t="str">
        <v>Pass</v>
      </c>
      <c r="K37" s="18">
        <v>2</v>
      </c>
      <c r="L37" s="55" t="str">
        <v/>
      </c>
    </row>
    <row r="38" spans="1:12">
      <c r="A38" s="55" t="str">
        <f>'3. Pooling calculations'!E51</f>
        <v/>
      </c>
      <c r="B38" s="55" t="str">
        <f t="shared" si="0"/>
        <v>Pass</v>
      </c>
      <c r="C38" s="18">
        <f>'3. Pooling calculations'!D51</f>
        <v>2</v>
      </c>
      <c r="D38" s="55" t="str">
        <f>'3. Pooling calculations'!O51</f>
        <v/>
      </c>
      <c r="E38" s="55"/>
      <c r="F38" s="18">
        <f>'1. Sample details'!$C$2</f>
        <v>0</v>
      </c>
      <c r="G38" s="18">
        <f>'1. Sample details'!B41</f>
        <v>0</v>
      </c>
      <c r="H38" s="18" t="s">
        <v>76</v>
      </c>
      <c r="I38" s="55" t="str">
        <v/>
      </c>
      <c r="J38" s="55" t="str">
        <v>Pass</v>
      </c>
      <c r="K38" s="18">
        <v>2</v>
      </c>
      <c r="L38" s="55" t="str">
        <v/>
      </c>
    </row>
    <row r="39" spans="1:12">
      <c r="A39" s="55" t="str">
        <f>'3. Pooling calculations'!E52</f>
        <v/>
      </c>
      <c r="B39" s="55" t="str">
        <f t="shared" si="0"/>
        <v>Pass</v>
      </c>
      <c r="C39" s="18">
        <f>'3. Pooling calculations'!D52</f>
        <v>2</v>
      </c>
      <c r="D39" s="55" t="str">
        <f>'3. Pooling calculations'!O52</f>
        <v/>
      </c>
      <c r="E39" s="55"/>
      <c r="F39" s="18">
        <f>'1. Sample details'!$C$2</f>
        <v>0</v>
      </c>
      <c r="G39" s="18">
        <f>'1. Sample details'!B42</f>
        <v>0</v>
      </c>
      <c r="H39" s="18" t="s">
        <v>78</v>
      </c>
      <c r="I39" s="55" t="str">
        <v/>
      </c>
      <c r="J39" s="55" t="str">
        <v>Pass</v>
      </c>
      <c r="K39" s="18">
        <v>2</v>
      </c>
      <c r="L39" s="55" t="str">
        <v/>
      </c>
    </row>
    <row r="40" spans="1:12">
      <c r="A40" s="55" t="str">
        <f>'3. Pooling calculations'!E53</f>
        <v/>
      </c>
      <c r="B40" s="55" t="str">
        <f t="shared" si="0"/>
        <v>Pass</v>
      </c>
      <c r="C40" s="18">
        <f>'3. Pooling calculations'!D53</f>
        <v>2</v>
      </c>
      <c r="D40" s="55" t="str">
        <f>'3. Pooling calculations'!O53</f>
        <v/>
      </c>
      <c r="E40" s="55"/>
      <c r="F40" s="18">
        <f>'1. Sample details'!$C$2</f>
        <v>0</v>
      </c>
      <c r="G40" s="18">
        <f>'1. Sample details'!B43</f>
        <v>0</v>
      </c>
      <c r="H40" s="18" t="s">
        <v>80</v>
      </c>
      <c r="I40" s="55" t="str">
        <v/>
      </c>
      <c r="J40" s="55" t="str">
        <v>Pass</v>
      </c>
      <c r="K40" s="18">
        <v>2</v>
      </c>
      <c r="L40" s="55" t="str">
        <v/>
      </c>
    </row>
    <row r="41" spans="1:12">
      <c r="A41" s="55" t="str">
        <f>'3. Pooling calculations'!E54</f>
        <v/>
      </c>
      <c r="B41" s="55" t="str">
        <f t="shared" si="0"/>
        <v>Pass</v>
      </c>
      <c r="C41" s="18">
        <f>'3. Pooling calculations'!D54</f>
        <v>2</v>
      </c>
      <c r="D41" s="55" t="str">
        <f>'3. Pooling calculations'!O54</f>
        <v/>
      </c>
      <c r="E41" s="55"/>
      <c r="F41" s="18">
        <f>'1. Sample details'!$C$2</f>
        <v>0</v>
      </c>
      <c r="G41" s="18">
        <f>'1. Sample details'!B44</f>
        <v>0</v>
      </c>
      <c r="H41" s="18" t="s">
        <v>82</v>
      </c>
      <c r="I41" s="55" t="str">
        <v/>
      </c>
      <c r="J41" s="55" t="str">
        <v>Pass</v>
      </c>
      <c r="K41" s="18">
        <v>2</v>
      </c>
      <c r="L41" s="55" t="str">
        <v/>
      </c>
    </row>
    <row r="42" spans="1:12">
      <c r="A42" s="55" t="str">
        <f>'3. Pooling calculations'!E55</f>
        <v/>
      </c>
      <c r="B42" s="55" t="str">
        <f t="shared" si="0"/>
        <v>Pass</v>
      </c>
      <c r="C42" s="18">
        <f>'3. Pooling calculations'!D55</f>
        <v>2</v>
      </c>
      <c r="D42" s="55" t="str">
        <f>'3. Pooling calculations'!O55</f>
        <v/>
      </c>
      <c r="E42" s="55"/>
      <c r="F42" s="18">
        <f>'1. Sample details'!$C$2</f>
        <v>0</v>
      </c>
      <c r="G42" s="18">
        <f>'1. Sample details'!B45</f>
        <v>0</v>
      </c>
      <c r="H42" s="18" t="s">
        <v>84</v>
      </c>
      <c r="I42" s="55" t="str">
        <v/>
      </c>
      <c r="J42" s="55" t="str">
        <v>Pass</v>
      </c>
      <c r="K42" s="18">
        <v>2</v>
      </c>
      <c r="L42" s="55" t="str">
        <v/>
      </c>
    </row>
    <row r="43" spans="1:12">
      <c r="A43" s="55" t="str">
        <f>'3. Pooling calculations'!E56</f>
        <v/>
      </c>
      <c r="B43" s="55" t="str">
        <f t="shared" si="0"/>
        <v>Pass</v>
      </c>
      <c r="C43" s="18">
        <f>'3. Pooling calculations'!D56</f>
        <v>2</v>
      </c>
      <c r="D43" s="55" t="str">
        <f>'3. Pooling calculations'!O56</f>
        <v/>
      </c>
      <c r="E43" s="55"/>
      <c r="F43" s="18">
        <f>'1. Sample details'!$C$2</f>
        <v>0</v>
      </c>
      <c r="G43" s="18">
        <f>'1. Sample details'!B46</f>
        <v>0</v>
      </c>
      <c r="H43" s="18" t="s">
        <v>86</v>
      </c>
      <c r="I43" s="55" t="str">
        <v/>
      </c>
      <c r="J43" s="55" t="str">
        <v>Pass</v>
      </c>
      <c r="K43" s="18">
        <v>2</v>
      </c>
      <c r="L43" s="55" t="str">
        <v/>
      </c>
    </row>
    <row r="44" spans="1:12">
      <c r="A44" s="55" t="str">
        <f>'3. Pooling calculations'!E57</f>
        <v/>
      </c>
      <c r="B44" s="55" t="str">
        <f t="shared" si="0"/>
        <v>Pass</v>
      </c>
      <c r="C44" s="18">
        <f>'3. Pooling calculations'!D57</f>
        <v>2</v>
      </c>
      <c r="D44" s="55" t="str">
        <f>'3. Pooling calculations'!O57</f>
        <v/>
      </c>
      <c r="E44" s="55"/>
      <c r="F44" s="18">
        <f>'1. Sample details'!$C$2</f>
        <v>0</v>
      </c>
      <c r="G44" s="18">
        <f>'1. Sample details'!B47</f>
        <v>0</v>
      </c>
      <c r="H44" s="18" t="s">
        <v>88</v>
      </c>
      <c r="I44" s="55" t="str">
        <v/>
      </c>
      <c r="J44" s="55" t="str">
        <v>Pass</v>
      </c>
      <c r="K44" s="18">
        <v>2</v>
      </c>
      <c r="L44" s="55" t="str">
        <v/>
      </c>
    </row>
    <row r="45" spans="1:12">
      <c r="A45" s="55" t="str">
        <f>'3. Pooling calculations'!E58</f>
        <v/>
      </c>
      <c r="B45" s="55" t="str">
        <f t="shared" si="0"/>
        <v>Pass</v>
      </c>
      <c r="C45" s="18">
        <f>'3. Pooling calculations'!D58</f>
        <v>2</v>
      </c>
      <c r="D45" s="55" t="str">
        <f>'3. Pooling calculations'!O58</f>
        <v/>
      </c>
      <c r="E45" s="55"/>
      <c r="F45" s="18">
        <f>'1. Sample details'!$C$2</f>
        <v>0</v>
      </c>
      <c r="G45" s="18">
        <f>'1. Sample details'!B48</f>
        <v>0</v>
      </c>
      <c r="H45" s="18" t="s">
        <v>90</v>
      </c>
      <c r="I45" s="55" t="str">
        <v/>
      </c>
      <c r="J45" s="55" t="str">
        <v>Pass</v>
      </c>
      <c r="K45" s="18">
        <v>2</v>
      </c>
      <c r="L45" s="55" t="str">
        <v/>
      </c>
    </row>
    <row r="46" spans="1:12">
      <c r="A46" s="55" t="str">
        <f>'3. Pooling calculations'!E59</f>
        <v/>
      </c>
      <c r="B46" s="55" t="str">
        <f t="shared" si="0"/>
        <v>Pass</v>
      </c>
      <c r="C46" s="18">
        <f>'3. Pooling calculations'!D59</f>
        <v>2</v>
      </c>
      <c r="D46" s="55" t="str">
        <f>'3. Pooling calculations'!O59</f>
        <v/>
      </c>
      <c r="E46" s="55"/>
      <c r="F46" s="18">
        <f>'1. Sample details'!$C$2</f>
        <v>0</v>
      </c>
      <c r="G46" s="18">
        <f>'1. Sample details'!B49</f>
        <v>0</v>
      </c>
      <c r="H46" s="18" t="s">
        <v>92</v>
      </c>
      <c r="I46" s="55" t="str">
        <v/>
      </c>
      <c r="J46" s="55" t="str">
        <v>Pass</v>
      </c>
      <c r="K46" s="18">
        <v>2</v>
      </c>
      <c r="L46" s="55" t="str">
        <v/>
      </c>
    </row>
    <row r="47" spans="1:12">
      <c r="A47" s="55" t="str">
        <f>'3. Pooling calculations'!E60</f>
        <v/>
      </c>
      <c r="B47" s="55" t="str">
        <f t="shared" si="0"/>
        <v>Pass</v>
      </c>
      <c r="C47" s="18">
        <f>'3. Pooling calculations'!D60</f>
        <v>2</v>
      </c>
      <c r="D47" s="55" t="str">
        <f>'3. Pooling calculations'!O60</f>
        <v/>
      </c>
      <c r="E47" s="55"/>
      <c r="F47" s="18">
        <f>'1. Sample details'!$C$2</f>
        <v>0</v>
      </c>
      <c r="G47" s="18">
        <f>'1. Sample details'!B50</f>
        <v>0</v>
      </c>
      <c r="H47" s="18" t="s">
        <v>94</v>
      </c>
      <c r="I47" s="55" t="str">
        <v/>
      </c>
      <c r="J47" s="55" t="str">
        <v>Pass</v>
      </c>
      <c r="K47" s="18">
        <v>2</v>
      </c>
      <c r="L47" s="55" t="str">
        <v/>
      </c>
    </row>
    <row r="48" spans="1:12">
      <c r="A48" s="55" t="str">
        <f>'3. Pooling calculations'!E61</f>
        <v/>
      </c>
      <c r="B48" s="55" t="str">
        <f t="shared" si="0"/>
        <v>Pass</v>
      </c>
      <c r="C48" s="18">
        <f>'3. Pooling calculations'!D61</f>
        <v>2</v>
      </c>
      <c r="D48" s="55" t="str">
        <f>'3. Pooling calculations'!O61</f>
        <v/>
      </c>
      <c r="E48" s="55"/>
      <c r="F48" s="18">
        <f>'1. Sample details'!$C$2</f>
        <v>0</v>
      </c>
      <c r="G48" s="18">
        <f>'1. Sample details'!B51</f>
        <v>0</v>
      </c>
      <c r="H48" s="18" t="s">
        <v>96</v>
      </c>
      <c r="I48" s="55" t="str">
        <v/>
      </c>
      <c r="J48" s="55" t="str">
        <v>Pass</v>
      </c>
      <c r="K48" s="18">
        <v>2</v>
      </c>
      <c r="L48" s="55" t="str">
        <v/>
      </c>
    </row>
    <row r="49" spans="1:12">
      <c r="A49" s="55" t="str">
        <f>'3. Pooling calculations'!E62</f>
        <v/>
      </c>
      <c r="B49" s="55" t="str">
        <f t="shared" si="0"/>
        <v>Pass</v>
      </c>
      <c r="C49" s="18">
        <f>'3. Pooling calculations'!D62</f>
        <v>2</v>
      </c>
      <c r="D49" s="55" t="str">
        <f>'3. Pooling calculations'!O62</f>
        <v/>
      </c>
      <c r="E49" s="55"/>
      <c r="F49" s="18">
        <f>'1. Sample details'!$C$2</f>
        <v>0</v>
      </c>
      <c r="G49" s="18">
        <f>'1. Sample details'!B52</f>
        <v>0</v>
      </c>
      <c r="H49" s="18" t="s">
        <v>98</v>
      </c>
      <c r="I49" s="55" t="str">
        <v/>
      </c>
      <c r="J49" s="55" t="str">
        <v>Pass</v>
      </c>
      <c r="K49" s="18">
        <v>2</v>
      </c>
      <c r="L49" s="55" t="str">
        <v/>
      </c>
    </row>
    <row r="50" spans="1:12">
      <c r="A50" s="55" t="str">
        <f>'3. Pooling calculations'!E68</f>
        <v/>
      </c>
      <c r="B50" s="55" t="str">
        <f t="shared" si="0"/>
        <v>Pass</v>
      </c>
      <c r="C50" s="18">
        <f>'3. Pooling calculations'!D68</f>
        <v>3</v>
      </c>
      <c r="D50" s="55" t="str">
        <f>'3. Pooling calculations'!O68</f>
        <v/>
      </c>
      <c r="E50" s="55"/>
      <c r="F50" s="18">
        <f>'1. Sample details'!$C$2</f>
        <v>0</v>
      </c>
      <c r="G50" s="18">
        <f>'1. Sample details'!B53</f>
        <v>0</v>
      </c>
      <c r="H50" s="18" t="s">
        <v>100</v>
      </c>
      <c r="I50" s="55" t="str">
        <v/>
      </c>
      <c r="J50" s="55" t="str">
        <v>Pass</v>
      </c>
      <c r="K50" s="18">
        <v>3</v>
      </c>
      <c r="L50" s="55" t="str">
        <v/>
      </c>
    </row>
    <row r="51" spans="1:12">
      <c r="A51" s="55" t="str">
        <f>'3. Pooling calculations'!E69</f>
        <v/>
      </c>
      <c r="B51" s="55" t="str">
        <f t="shared" si="0"/>
        <v>Pass</v>
      </c>
      <c r="C51" s="18">
        <f>'3. Pooling calculations'!D69</f>
        <v>3</v>
      </c>
      <c r="D51" s="55" t="str">
        <f>'3. Pooling calculations'!O69</f>
        <v/>
      </c>
      <c r="E51" s="55"/>
      <c r="F51" s="18">
        <f>'1. Sample details'!$C$2</f>
        <v>0</v>
      </c>
      <c r="G51" s="18">
        <f>'1. Sample details'!B54</f>
        <v>0</v>
      </c>
      <c r="H51" s="18" t="s">
        <v>102</v>
      </c>
      <c r="I51" s="55" t="str">
        <v/>
      </c>
      <c r="J51" s="55" t="str">
        <v>Pass</v>
      </c>
      <c r="K51" s="18">
        <v>3</v>
      </c>
      <c r="L51" s="55" t="str">
        <v/>
      </c>
    </row>
    <row r="52" spans="1:12">
      <c r="A52" s="55" t="str">
        <f>'3. Pooling calculations'!E70</f>
        <v/>
      </c>
      <c r="B52" s="55" t="str">
        <f t="shared" si="0"/>
        <v>Pass</v>
      </c>
      <c r="C52" s="18">
        <f>'3. Pooling calculations'!D70</f>
        <v>3</v>
      </c>
      <c r="D52" s="55" t="str">
        <f>'3. Pooling calculations'!O70</f>
        <v/>
      </c>
      <c r="E52" s="55"/>
      <c r="F52" s="18">
        <f>'1. Sample details'!$C$2</f>
        <v>0</v>
      </c>
      <c r="G52" s="18">
        <f>'1. Sample details'!B55</f>
        <v>0</v>
      </c>
      <c r="H52" s="18" t="s">
        <v>104</v>
      </c>
      <c r="I52" s="55" t="str">
        <v/>
      </c>
      <c r="J52" s="55" t="str">
        <v>Pass</v>
      </c>
      <c r="K52" s="18">
        <v>3</v>
      </c>
      <c r="L52" s="55" t="str">
        <v/>
      </c>
    </row>
    <row r="53" spans="1:12">
      <c r="A53" s="55" t="str">
        <f>'3. Pooling calculations'!E71</f>
        <v/>
      </c>
      <c r="B53" s="55" t="str">
        <f t="shared" si="0"/>
        <v>Pass</v>
      </c>
      <c r="C53" s="18">
        <f>'3. Pooling calculations'!D71</f>
        <v>3</v>
      </c>
      <c r="D53" s="55" t="str">
        <f>'3. Pooling calculations'!O71</f>
        <v/>
      </c>
      <c r="E53" s="55"/>
      <c r="F53" s="18">
        <f>'1. Sample details'!$C$2</f>
        <v>0</v>
      </c>
      <c r="G53" s="18">
        <f>'1. Sample details'!B56</f>
        <v>0</v>
      </c>
      <c r="H53" s="18" t="s">
        <v>106</v>
      </c>
      <c r="I53" s="55" t="str">
        <v/>
      </c>
      <c r="J53" s="55" t="str">
        <v>Pass</v>
      </c>
      <c r="K53" s="18">
        <v>3</v>
      </c>
      <c r="L53" s="55" t="str">
        <v/>
      </c>
    </row>
    <row r="54" spans="1:12">
      <c r="A54" s="55" t="str">
        <f>'3. Pooling calculations'!E72</f>
        <v/>
      </c>
      <c r="B54" s="55" t="str">
        <f t="shared" si="0"/>
        <v>Pass</v>
      </c>
      <c r="C54" s="18">
        <f>'3. Pooling calculations'!D72</f>
        <v>3</v>
      </c>
      <c r="D54" s="55" t="str">
        <f>'3. Pooling calculations'!O72</f>
        <v/>
      </c>
      <c r="E54" s="55"/>
      <c r="F54" s="18">
        <f>'1. Sample details'!$C$2</f>
        <v>0</v>
      </c>
      <c r="G54" s="18">
        <f>'1. Sample details'!B57</f>
        <v>0</v>
      </c>
      <c r="H54" s="18" t="s">
        <v>108</v>
      </c>
      <c r="I54" s="55" t="str">
        <v/>
      </c>
      <c r="J54" s="55" t="str">
        <v>Pass</v>
      </c>
      <c r="K54" s="18">
        <v>3</v>
      </c>
      <c r="L54" s="55" t="str">
        <v/>
      </c>
    </row>
    <row r="55" spans="1:12">
      <c r="A55" s="55" t="str">
        <f>'3. Pooling calculations'!E73</f>
        <v/>
      </c>
      <c r="B55" s="55" t="str">
        <f t="shared" si="0"/>
        <v>Pass</v>
      </c>
      <c r="C55" s="18">
        <f>'3. Pooling calculations'!D73</f>
        <v>3</v>
      </c>
      <c r="D55" s="55" t="str">
        <f>'3. Pooling calculations'!O73</f>
        <v/>
      </c>
      <c r="E55" s="55"/>
      <c r="F55" s="18">
        <f>'1. Sample details'!$C$2</f>
        <v>0</v>
      </c>
      <c r="G55" s="18">
        <f>'1. Sample details'!B58</f>
        <v>0</v>
      </c>
      <c r="H55" s="18" t="s">
        <v>110</v>
      </c>
      <c r="I55" s="55" t="str">
        <v/>
      </c>
      <c r="J55" s="55" t="str">
        <v>Pass</v>
      </c>
      <c r="K55" s="18">
        <v>3</v>
      </c>
      <c r="L55" s="55" t="str">
        <v/>
      </c>
    </row>
    <row r="56" spans="1:12">
      <c r="A56" s="55" t="str">
        <f>'3. Pooling calculations'!E74</f>
        <v/>
      </c>
      <c r="B56" s="55" t="str">
        <f t="shared" si="0"/>
        <v>Pass</v>
      </c>
      <c r="C56" s="18">
        <f>'3. Pooling calculations'!D74</f>
        <v>3</v>
      </c>
      <c r="D56" s="55" t="str">
        <f>'3. Pooling calculations'!O74</f>
        <v/>
      </c>
      <c r="E56" s="55"/>
      <c r="F56" s="18">
        <f>'1. Sample details'!$C$2</f>
        <v>0</v>
      </c>
      <c r="G56" s="18">
        <f>'1. Sample details'!B59</f>
        <v>0</v>
      </c>
      <c r="H56" s="18" t="s">
        <v>112</v>
      </c>
      <c r="I56" s="55" t="str">
        <v/>
      </c>
      <c r="J56" s="55" t="str">
        <v>Pass</v>
      </c>
      <c r="K56" s="18">
        <v>3</v>
      </c>
      <c r="L56" s="55" t="str">
        <v/>
      </c>
    </row>
    <row r="57" spans="1:12">
      <c r="A57" s="55" t="str">
        <f>'3. Pooling calculations'!E75</f>
        <v/>
      </c>
      <c r="B57" s="55" t="str">
        <f t="shared" si="0"/>
        <v>Pass</v>
      </c>
      <c r="C57" s="18">
        <f>'3. Pooling calculations'!D75</f>
        <v>3</v>
      </c>
      <c r="D57" s="55" t="str">
        <f>'3. Pooling calculations'!O75</f>
        <v/>
      </c>
      <c r="E57" s="55"/>
      <c r="F57" s="18">
        <f>'1. Sample details'!$C$2</f>
        <v>0</v>
      </c>
      <c r="G57" s="18">
        <f>'1. Sample details'!B60</f>
        <v>0</v>
      </c>
      <c r="H57" s="18" t="s">
        <v>114</v>
      </c>
      <c r="I57" s="55" t="str">
        <v/>
      </c>
      <c r="J57" s="55" t="str">
        <v>Pass</v>
      </c>
      <c r="K57" s="18">
        <v>3</v>
      </c>
      <c r="L57" s="55" t="str">
        <v/>
      </c>
    </row>
    <row r="58" spans="1:12">
      <c r="A58" s="55" t="str">
        <f>'3. Pooling calculations'!E76</f>
        <v/>
      </c>
      <c r="B58" s="55" t="str">
        <f t="shared" si="0"/>
        <v>Pass</v>
      </c>
      <c r="C58" s="18">
        <f>'3. Pooling calculations'!D76</f>
        <v>3</v>
      </c>
      <c r="D58" s="55" t="str">
        <f>'3. Pooling calculations'!O76</f>
        <v/>
      </c>
      <c r="E58" s="55"/>
      <c r="F58" s="18">
        <f>'1. Sample details'!$C$2</f>
        <v>0</v>
      </c>
      <c r="G58" s="18">
        <f>'1. Sample details'!B61</f>
        <v>0</v>
      </c>
      <c r="H58" s="18" t="s">
        <v>116</v>
      </c>
      <c r="I58" s="55" t="str">
        <v/>
      </c>
      <c r="J58" s="55" t="str">
        <v>Pass</v>
      </c>
      <c r="K58" s="18">
        <v>3</v>
      </c>
      <c r="L58" s="55" t="str">
        <v/>
      </c>
    </row>
    <row r="59" spans="1:12">
      <c r="A59" s="55" t="str">
        <f>'3. Pooling calculations'!E77</f>
        <v/>
      </c>
      <c r="B59" s="55" t="str">
        <f t="shared" si="0"/>
        <v>Pass</v>
      </c>
      <c r="C59" s="18">
        <f>'3. Pooling calculations'!D77</f>
        <v>3</v>
      </c>
      <c r="D59" s="55" t="str">
        <f>'3. Pooling calculations'!O77</f>
        <v/>
      </c>
      <c r="E59" s="55"/>
      <c r="F59" s="18">
        <f>'1. Sample details'!$C$2</f>
        <v>0</v>
      </c>
      <c r="G59" s="18">
        <f>'1. Sample details'!B62</f>
        <v>0</v>
      </c>
      <c r="H59" s="18" t="s">
        <v>118</v>
      </c>
      <c r="I59" s="55" t="str">
        <v/>
      </c>
      <c r="J59" s="55" t="str">
        <v>Pass</v>
      </c>
      <c r="K59" s="18">
        <v>3</v>
      </c>
      <c r="L59" s="55" t="str">
        <v/>
      </c>
    </row>
    <row r="60" spans="1:12">
      <c r="A60" s="55" t="str">
        <f>'3. Pooling calculations'!E78</f>
        <v/>
      </c>
      <c r="B60" s="55" t="str">
        <f t="shared" si="0"/>
        <v>Pass</v>
      </c>
      <c r="C60" s="18">
        <f>'3. Pooling calculations'!D78</f>
        <v>3</v>
      </c>
      <c r="D60" s="55" t="str">
        <f>'3. Pooling calculations'!O78</f>
        <v/>
      </c>
      <c r="E60" s="55"/>
      <c r="F60" s="18">
        <f>'1. Sample details'!$C$2</f>
        <v>0</v>
      </c>
      <c r="G60" s="18">
        <f>'1. Sample details'!B63</f>
        <v>0</v>
      </c>
      <c r="H60" s="18" t="s">
        <v>120</v>
      </c>
      <c r="I60" s="55" t="str">
        <v/>
      </c>
      <c r="J60" s="55" t="str">
        <v>Pass</v>
      </c>
      <c r="K60" s="18">
        <v>3</v>
      </c>
      <c r="L60" s="55" t="str">
        <v/>
      </c>
    </row>
    <row r="61" spans="1:12">
      <c r="A61" s="55" t="str">
        <f>'3. Pooling calculations'!E79</f>
        <v/>
      </c>
      <c r="B61" s="55" t="str">
        <f t="shared" si="0"/>
        <v>Pass</v>
      </c>
      <c r="C61" s="18">
        <f>'3. Pooling calculations'!D79</f>
        <v>3</v>
      </c>
      <c r="D61" s="55" t="str">
        <f>'3. Pooling calculations'!O79</f>
        <v/>
      </c>
      <c r="E61" s="55"/>
      <c r="F61" s="18">
        <f>'1. Sample details'!$C$2</f>
        <v>0</v>
      </c>
      <c r="G61" s="18">
        <f>'1. Sample details'!B64</f>
        <v>0</v>
      </c>
      <c r="H61" s="18" t="s">
        <v>122</v>
      </c>
      <c r="I61" s="55" t="str">
        <v/>
      </c>
      <c r="J61" s="55" t="str">
        <v>Pass</v>
      </c>
      <c r="K61" s="18">
        <v>3</v>
      </c>
      <c r="L61" s="55" t="str">
        <v/>
      </c>
    </row>
    <row r="62" spans="1:12">
      <c r="A62" s="55" t="str">
        <f>'3. Pooling calculations'!E80</f>
        <v/>
      </c>
      <c r="B62" s="55" t="str">
        <f t="shared" si="0"/>
        <v>Pass</v>
      </c>
      <c r="C62" s="18">
        <f>'3. Pooling calculations'!D80</f>
        <v>3</v>
      </c>
      <c r="D62" s="55" t="str">
        <f>'3. Pooling calculations'!O80</f>
        <v/>
      </c>
      <c r="E62" s="55"/>
      <c r="F62" s="18">
        <f>'1. Sample details'!$C$2</f>
        <v>0</v>
      </c>
      <c r="G62" s="18">
        <f>'1. Sample details'!B65</f>
        <v>0</v>
      </c>
      <c r="H62" s="18" t="s">
        <v>124</v>
      </c>
      <c r="I62" s="55" t="str">
        <v/>
      </c>
      <c r="J62" s="55" t="str">
        <v>Pass</v>
      </c>
      <c r="K62" s="18">
        <v>3</v>
      </c>
      <c r="L62" s="55" t="str">
        <v/>
      </c>
    </row>
    <row r="63" spans="1:12">
      <c r="A63" s="55" t="str">
        <f>'3. Pooling calculations'!E81</f>
        <v/>
      </c>
      <c r="B63" s="55" t="str">
        <f t="shared" si="0"/>
        <v>Pass</v>
      </c>
      <c r="C63" s="18">
        <f>'3. Pooling calculations'!D81</f>
        <v>3</v>
      </c>
      <c r="D63" s="55" t="str">
        <f>'3. Pooling calculations'!O81</f>
        <v/>
      </c>
      <c r="E63" s="55"/>
      <c r="F63" s="18">
        <f>'1. Sample details'!$C$2</f>
        <v>0</v>
      </c>
      <c r="G63" s="18">
        <f>'1. Sample details'!B66</f>
        <v>0</v>
      </c>
      <c r="H63" s="18" t="s">
        <v>126</v>
      </c>
      <c r="I63" s="55" t="str">
        <v/>
      </c>
      <c r="J63" s="55" t="str">
        <v>Pass</v>
      </c>
      <c r="K63" s="18">
        <v>3</v>
      </c>
      <c r="L63" s="55" t="str">
        <v/>
      </c>
    </row>
    <row r="64" spans="1:12">
      <c r="A64" s="55" t="str">
        <f>'3. Pooling calculations'!E82</f>
        <v/>
      </c>
      <c r="B64" s="55" t="str">
        <f t="shared" si="0"/>
        <v>Pass</v>
      </c>
      <c r="C64" s="18">
        <f>'3. Pooling calculations'!D82</f>
        <v>3</v>
      </c>
      <c r="D64" s="55" t="str">
        <f>'3. Pooling calculations'!O82</f>
        <v/>
      </c>
      <c r="E64" s="55"/>
      <c r="F64" s="18">
        <f>'1. Sample details'!$C$2</f>
        <v>0</v>
      </c>
      <c r="G64" s="18">
        <f>'1. Sample details'!B67</f>
        <v>0</v>
      </c>
      <c r="H64" s="18" t="s">
        <v>128</v>
      </c>
      <c r="I64" s="55" t="str">
        <v/>
      </c>
      <c r="J64" s="55" t="str">
        <v>Pass</v>
      </c>
      <c r="K64" s="18">
        <v>3</v>
      </c>
      <c r="L64" s="55" t="str">
        <v/>
      </c>
    </row>
    <row r="65" spans="1:12">
      <c r="A65" s="55" t="str">
        <f>'3. Pooling calculations'!E83</f>
        <v/>
      </c>
      <c r="B65" s="55" t="str">
        <f t="shared" si="0"/>
        <v>Pass</v>
      </c>
      <c r="C65" s="18">
        <f>'3. Pooling calculations'!D83</f>
        <v>3</v>
      </c>
      <c r="D65" s="55" t="str">
        <f>'3. Pooling calculations'!O83</f>
        <v/>
      </c>
      <c r="E65" s="55"/>
      <c r="F65" s="18">
        <f>'1. Sample details'!$C$2</f>
        <v>0</v>
      </c>
      <c r="G65" s="18">
        <f>'1. Sample details'!B68</f>
        <v>0</v>
      </c>
      <c r="H65" s="18" t="s">
        <v>130</v>
      </c>
      <c r="I65" s="55" t="str">
        <v/>
      </c>
      <c r="J65" s="55" t="str">
        <v>Pass</v>
      </c>
      <c r="K65" s="18">
        <v>3</v>
      </c>
      <c r="L65" s="55" t="str">
        <v/>
      </c>
    </row>
    <row r="66" spans="1:12">
      <c r="A66" s="55" t="str">
        <f>'3. Pooling calculations'!E84</f>
        <v/>
      </c>
      <c r="B66" s="55" t="str">
        <f t="shared" si="0"/>
        <v>Pass</v>
      </c>
      <c r="C66" s="18">
        <f>'3. Pooling calculations'!D84</f>
        <v>3</v>
      </c>
      <c r="D66" s="55" t="str">
        <f>'3. Pooling calculations'!O84</f>
        <v/>
      </c>
      <c r="E66" s="55"/>
      <c r="F66" s="18">
        <f>'1. Sample details'!$C$2</f>
        <v>0</v>
      </c>
      <c r="G66" s="18">
        <f>'1. Sample details'!B69</f>
        <v>0</v>
      </c>
      <c r="H66" s="18" t="s">
        <v>132</v>
      </c>
      <c r="I66" s="55" t="str">
        <v/>
      </c>
      <c r="J66" s="55" t="str">
        <v>Pass</v>
      </c>
      <c r="K66" s="18">
        <v>3</v>
      </c>
      <c r="L66" s="55" t="str">
        <v/>
      </c>
    </row>
    <row r="67" spans="1:12">
      <c r="A67" s="55" t="str">
        <f>'3. Pooling calculations'!E85</f>
        <v/>
      </c>
      <c r="B67" s="55" t="str">
        <f t="shared" ref="B67:B97" si="1">IF(D67=0, "Fail", "Pass")</f>
        <v>Pass</v>
      </c>
      <c r="C67" s="18">
        <f>'3. Pooling calculations'!D85</f>
        <v>3</v>
      </c>
      <c r="D67" s="55" t="str">
        <f>'3. Pooling calculations'!O85</f>
        <v/>
      </c>
      <c r="E67" s="55"/>
      <c r="F67" s="18">
        <f>'1. Sample details'!$C$2</f>
        <v>0</v>
      </c>
      <c r="G67" s="18">
        <f>'1. Sample details'!B70</f>
        <v>0</v>
      </c>
      <c r="H67" s="18" t="s">
        <v>134</v>
      </c>
      <c r="I67" s="55" t="str">
        <v/>
      </c>
      <c r="J67" s="55" t="str">
        <v>Pass</v>
      </c>
      <c r="K67" s="18">
        <v>3</v>
      </c>
      <c r="L67" s="55" t="str">
        <v/>
      </c>
    </row>
    <row r="68" spans="1:12">
      <c r="A68" s="55" t="str">
        <f>'3. Pooling calculations'!E86</f>
        <v/>
      </c>
      <c r="B68" s="55" t="str">
        <f t="shared" si="1"/>
        <v>Pass</v>
      </c>
      <c r="C68" s="18">
        <f>'3. Pooling calculations'!D86</f>
        <v>3</v>
      </c>
      <c r="D68" s="55" t="str">
        <f>'3. Pooling calculations'!O86</f>
        <v/>
      </c>
      <c r="E68" s="55"/>
      <c r="F68" s="18">
        <f>'1. Sample details'!$C$2</f>
        <v>0</v>
      </c>
      <c r="G68" s="18">
        <f>'1. Sample details'!B71</f>
        <v>0</v>
      </c>
      <c r="H68" s="18" t="s">
        <v>136</v>
      </c>
      <c r="I68" s="55" t="str">
        <v/>
      </c>
      <c r="J68" s="55" t="str">
        <v>Pass</v>
      </c>
      <c r="K68" s="18">
        <v>3</v>
      </c>
      <c r="L68" s="55" t="str">
        <v/>
      </c>
    </row>
    <row r="69" spans="1:12">
      <c r="A69" s="55" t="str">
        <f>'3. Pooling calculations'!E87</f>
        <v/>
      </c>
      <c r="B69" s="55" t="str">
        <f t="shared" si="1"/>
        <v>Pass</v>
      </c>
      <c r="C69" s="18">
        <f>'3. Pooling calculations'!D87</f>
        <v>3</v>
      </c>
      <c r="D69" s="55" t="str">
        <f>'3. Pooling calculations'!O87</f>
        <v/>
      </c>
      <c r="E69" s="55"/>
      <c r="F69" s="18">
        <f>'1. Sample details'!$C$2</f>
        <v>0</v>
      </c>
      <c r="G69" s="18">
        <f>'1. Sample details'!B72</f>
        <v>0</v>
      </c>
      <c r="H69" s="18" t="s">
        <v>138</v>
      </c>
      <c r="I69" s="55" t="str">
        <v/>
      </c>
      <c r="J69" s="55" t="str">
        <v>Pass</v>
      </c>
      <c r="K69" s="18">
        <v>3</v>
      </c>
      <c r="L69" s="55" t="str">
        <v/>
      </c>
    </row>
    <row r="70" spans="1:12">
      <c r="A70" s="55" t="str">
        <f>'3. Pooling calculations'!E88</f>
        <v/>
      </c>
      <c r="B70" s="55" t="str">
        <f t="shared" si="1"/>
        <v>Pass</v>
      </c>
      <c r="C70" s="18">
        <f>'3. Pooling calculations'!D88</f>
        <v>3</v>
      </c>
      <c r="D70" s="55" t="str">
        <f>'3. Pooling calculations'!O88</f>
        <v/>
      </c>
      <c r="E70" s="55"/>
      <c r="F70" s="18">
        <f>'1. Sample details'!$C$2</f>
        <v>0</v>
      </c>
      <c r="G70" s="18">
        <f>'1. Sample details'!B73</f>
        <v>0</v>
      </c>
      <c r="H70" s="18" t="s">
        <v>140</v>
      </c>
      <c r="I70" s="55" t="str">
        <v/>
      </c>
      <c r="J70" s="55" t="str">
        <v>Pass</v>
      </c>
      <c r="K70" s="18">
        <v>3</v>
      </c>
      <c r="L70" s="55" t="str">
        <v/>
      </c>
    </row>
    <row r="71" spans="1:12">
      <c r="A71" s="55" t="str">
        <f>'3. Pooling calculations'!E89</f>
        <v/>
      </c>
      <c r="B71" s="55" t="str">
        <f t="shared" si="1"/>
        <v>Pass</v>
      </c>
      <c r="C71" s="18">
        <f>'3. Pooling calculations'!D89</f>
        <v>3</v>
      </c>
      <c r="D71" s="55" t="str">
        <f>'3. Pooling calculations'!O89</f>
        <v/>
      </c>
      <c r="E71" s="55"/>
      <c r="F71" s="18">
        <f>'1. Sample details'!$C$2</f>
        <v>0</v>
      </c>
      <c r="G71" s="18">
        <f>'1. Sample details'!B74</f>
        <v>0</v>
      </c>
      <c r="H71" s="18" t="s">
        <v>142</v>
      </c>
      <c r="I71" s="55" t="str">
        <v/>
      </c>
      <c r="J71" s="55" t="str">
        <v>Pass</v>
      </c>
      <c r="K71" s="18">
        <v>3</v>
      </c>
      <c r="L71" s="55" t="str">
        <v/>
      </c>
    </row>
    <row r="72" spans="1:12">
      <c r="A72" s="55" t="str">
        <f>'3. Pooling calculations'!E90</f>
        <v/>
      </c>
      <c r="B72" s="55" t="str">
        <f t="shared" si="1"/>
        <v>Pass</v>
      </c>
      <c r="C72" s="18">
        <f>'3. Pooling calculations'!D90</f>
        <v>3</v>
      </c>
      <c r="D72" s="55" t="str">
        <f>'3. Pooling calculations'!O90</f>
        <v/>
      </c>
      <c r="E72" s="55"/>
      <c r="F72" s="18">
        <f>'1. Sample details'!$C$2</f>
        <v>0</v>
      </c>
      <c r="G72" s="18">
        <f>'1. Sample details'!B75</f>
        <v>0</v>
      </c>
      <c r="H72" s="18" t="s">
        <v>144</v>
      </c>
      <c r="I72" s="55" t="str">
        <v/>
      </c>
      <c r="J72" s="55" t="str">
        <v>Pass</v>
      </c>
      <c r="K72" s="18">
        <v>3</v>
      </c>
      <c r="L72" s="55" t="str">
        <v/>
      </c>
    </row>
    <row r="73" spans="1:12">
      <c r="A73" s="55" t="str">
        <f>'3. Pooling calculations'!E91</f>
        <v/>
      </c>
      <c r="B73" s="55" t="str">
        <f t="shared" si="1"/>
        <v>Pass</v>
      </c>
      <c r="C73" s="18">
        <f>'3. Pooling calculations'!D91</f>
        <v>3</v>
      </c>
      <c r="D73" s="55" t="str">
        <f>'3. Pooling calculations'!O91</f>
        <v/>
      </c>
      <c r="E73" s="55"/>
      <c r="F73" s="18">
        <f>'1. Sample details'!$C$2</f>
        <v>0</v>
      </c>
      <c r="G73" s="18">
        <f>'1. Sample details'!B76</f>
        <v>0</v>
      </c>
      <c r="H73" s="18" t="s">
        <v>146</v>
      </c>
      <c r="I73" s="55" t="str">
        <v/>
      </c>
      <c r="J73" s="55" t="str">
        <v>Pass</v>
      </c>
      <c r="K73" s="18">
        <v>3</v>
      </c>
      <c r="L73" s="55" t="str">
        <v/>
      </c>
    </row>
    <row r="74" spans="1:12">
      <c r="A74" s="55" t="str">
        <f>'3. Pooling calculations'!E97</f>
        <v/>
      </c>
      <c r="B74" s="55" t="str">
        <f t="shared" si="1"/>
        <v>Pass</v>
      </c>
      <c r="C74" s="18">
        <f>'3. Pooling calculations'!D97</f>
        <v>4</v>
      </c>
      <c r="D74" s="55" t="str">
        <f>'3. Pooling calculations'!O97</f>
        <v/>
      </c>
      <c r="E74" s="55"/>
      <c r="F74" s="18">
        <f>'1. Sample details'!$C$2</f>
        <v>0</v>
      </c>
      <c r="G74" s="18">
        <f>'1. Sample details'!B77</f>
        <v>0</v>
      </c>
      <c r="H74" s="18" t="s">
        <v>148</v>
      </c>
      <c r="I74" s="55" t="str">
        <v/>
      </c>
      <c r="J74" s="55" t="str">
        <v>Pass</v>
      </c>
      <c r="K74" s="18">
        <v>4</v>
      </c>
      <c r="L74" s="55" t="str">
        <v/>
      </c>
    </row>
    <row r="75" spans="1:12">
      <c r="A75" s="55" t="str">
        <f>'3. Pooling calculations'!E98</f>
        <v/>
      </c>
      <c r="B75" s="55" t="str">
        <f t="shared" si="1"/>
        <v>Pass</v>
      </c>
      <c r="C75" s="18">
        <f>'3. Pooling calculations'!D98</f>
        <v>4</v>
      </c>
      <c r="D75" s="55" t="str">
        <f>'3. Pooling calculations'!O98</f>
        <v/>
      </c>
      <c r="E75" s="55"/>
      <c r="F75" s="18">
        <f>'1. Sample details'!$C$2</f>
        <v>0</v>
      </c>
      <c r="G75" s="18">
        <f>'1. Sample details'!B78</f>
        <v>0</v>
      </c>
      <c r="H75" s="18" t="s">
        <v>150</v>
      </c>
      <c r="I75" s="55" t="str">
        <v/>
      </c>
      <c r="J75" s="55" t="str">
        <v>Pass</v>
      </c>
      <c r="K75" s="18">
        <v>4</v>
      </c>
      <c r="L75" s="55" t="str">
        <v/>
      </c>
    </row>
    <row r="76" spans="1:12">
      <c r="A76" s="55" t="str">
        <f>'3. Pooling calculations'!E99</f>
        <v/>
      </c>
      <c r="B76" s="55" t="str">
        <f t="shared" si="1"/>
        <v>Pass</v>
      </c>
      <c r="C76" s="18">
        <f>'3. Pooling calculations'!D99</f>
        <v>4</v>
      </c>
      <c r="D76" s="55" t="str">
        <f>'3. Pooling calculations'!O99</f>
        <v/>
      </c>
      <c r="E76" s="55"/>
      <c r="F76" s="18">
        <f>'1. Sample details'!$C$2</f>
        <v>0</v>
      </c>
      <c r="G76" s="18">
        <f>'1. Sample details'!B79</f>
        <v>0</v>
      </c>
      <c r="H76" s="18" t="s">
        <v>152</v>
      </c>
      <c r="I76" s="55" t="str">
        <v/>
      </c>
      <c r="J76" s="55" t="str">
        <v>Pass</v>
      </c>
      <c r="K76" s="18">
        <v>4</v>
      </c>
      <c r="L76" s="55" t="str">
        <v/>
      </c>
    </row>
    <row r="77" spans="1:12">
      <c r="A77" s="55" t="str">
        <f>'3. Pooling calculations'!E100</f>
        <v/>
      </c>
      <c r="B77" s="55" t="str">
        <f t="shared" si="1"/>
        <v>Pass</v>
      </c>
      <c r="C77" s="18">
        <f>'3. Pooling calculations'!D100</f>
        <v>4</v>
      </c>
      <c r="D77" s="55" t="str">
        <f>'3. Pooling calculations'!O100</f>
        <v/>
      </c>
      <c r="E77" s="55"/>
      <c r="F77" s="18">
        <f>'1. Sample details'!$C$2</f>
        <v>0</v>
      </c>
      <c r="G77" s="18">
        <f>'1. Sample details'!B80</f>
        <v>0</v>
      </c>
      <c r="H77" s="18" t="s">
        <v>154</v>
      </c>
      <c r="I77" s="55" t="str">
        <v/>
      </c>
      <c r="J77" s="55" t="str">
        <v>Pass</v>
      </c>
      <c r="K77" s="18">
        <v>4</v>
      </c>
      <c r="L77" s="55" t="str">
        <v/>
      </c>
    </row>
    <row r="78" spans="1:12">
      <c r="A78" s="55" t="str">
        <f>'3. Pooling calculations'!E101</f>
        <v/>
      </c>
      <c r="B78" s="55" t="str">
        <f t="shared" si="1"/>
        <v>Pass</v>
      </c>
      <c r="C78" s="18">
        <f>'3. Pooling calculations'!D101</f>
        <v>4</v>
      </c>
      <c r="D78" s="55" t="str">
        <f>'3. Pooling calculations'!O101</f>
        <v/>
      </c>
      <c r="E78" s="55"/>
      <c r="F78" s="18">
        <f>'1. Sample details'!$C$2</f>
        <v>0</v>
      </c>
      <c r="G78" s="18">
        <f>'1. Sample details'!B81</f>
        <v>0</v>
      </c>
      <c r="H78" s="18" t="s">
        <v>156</v>
      </c>
      <c r="I78" s="55" t="str">
        <v/>
      </c>
      <c r="J78" s="55" t="str">
        <v>Pass</v>
      </c>
      <c r="K78" s="18">
        <v>4</v>
      </c>
      <c r="L78" s="55" t="str">
        <v/>
      </c>
    </row>
    <row r="79" spans="1:12">
      <c r="A79" s="55" t="str">
        <f>'3. Pooling calculations'!E102</f>
        <v/>
      </c>
      <c r="B79" s="55" t="str">
        <f t="shared" si="1"/>
        <v>Pass</v>
      </c>
      <c r="C79" s="18">
        <f>'3. Pooling calculations'!D102</f>
        <v>4</v>
      </c>
      <c r="D79" s="55" t="str">
        <f>'3. Pooling calculations'!O102</f>
        <v/>
      </c>
      <c r="E79" s="55"/>
      <c r="F79" s="18">
        <f>'1. Sample details'!$C$2</f>
        <v>0</v>
      </c>
      <c r="G79" s="18">
        <f>'1. Sample details'!B82</f>
        <v>0</v>
      </c>
      <c r="H79" s="18" t="s">
        <v>158</v>
      </c>
      <c r="I79" s="55" t="str">
        <v/>
      </c>
      <c r="J79" s="55" t="str">
        <v>Pass</v>
      </c>
      <c r="K79" s="18">
        <v>4</v>
      </c>
      <c r="L79" s="55" t="str">
        <v/>
      </c>
    </row>
    <row r="80" spans="1:12">
      <c r="A80" s="55" t="str">
        <f>'3. Pooling calculations'!E103</f>
        <v/>
      </c>
      <c r="B80" s="55" t="str">
        <f t="shared" si="1"/>
        <v>Pass</v>
      </c>
      <c r="C80" s="18">
        <f>'3. Pooling calculations'!D103</f>
        <v>4</v>
      </c>
      <c r="D80" s="55" t="str">
        <f>'3. Pooling calculations'!O103</f>
        <v/>
      </c>
      <c r="E80" s="55"/>
      <c r="F80" s="18">
        <f>'1. Sample details'!$C$2</f>
        <v>0</v>
      </c>
      <c r="G80" s="18">
        <f>'1. Sample details'!B83</f>
        <v>0</v>
      </c>
      <c r="H80" s="18" t="s">
        <v>160</v>
      </c>
      <c r="I80" s="55" t="str">
        <v/>
      </c>
      <c r="J80" s="55" t="str">
        <v>Pass</v>
      </c>
      <c r="K80" s="18">
        <v>4</v>
      </c>
      <c r="L80" s="55" t="str">
        <v/>
      </c>
    </row>
    <row r="81" spans="1:12">
      <c r="A81" s="55" t="str">
        <f>'3. Pooling calculations'!E104</f>
        <v/>
      </c>
      <c r="B81" s="55" t="str">
        <f t="shared" si="1"/>
        <v>Pass</v>
      </c>
      <c r="C81" s="18">
        <f>'3. Pooling calculations'!D104</f>
        <v>4</v>
      </c>
      <c r="D81" s="55" t="str">
        <f>'3. Pooling calculations'!O104</f>
        <v/>
      </c>
      <c r="E81" s="55"/>
      <c r="F81" s="18">
        <f>'1. Sample details'!$C$2</f>
        <v>0</v>
      </c>
      <c r="G81" s="18">
        <f>'1. Sample details'!B84</f>
        <v>0</v>
      </c>
      <c r="H81" s="18" t="s">
        <v>162</v>
      </c>
      <c r="I81" s="55" t="str">
        <v/>
      </c>
      <c r="J81" s="55" t="str">
        <v>Pass</v>
      </c>
      <c r="K81" s="18">
        <v>4</v>
      </c>
      <c r="L81" s="55" t="str">
        <v/>
      </c>
    </row>
    <row r="82" spans="1:12">
      <c r="A82" s="55" t="str">
        <f>'3. Pooling calculations'!E105</f>
        <v/>
      </c>
      <c r="B82" s="55" t="str">
        <f t="shared" si="1"/>
        <v>Pass</v>
      </c>
      <c r="C82" s="18">
        <f>'3. Pooling calculations'!D105</f>
        <v>4</v>
      </c>
      <c r="D82" s="55" t="str">
        <f>'3. Pooling calculations'!O105</f>
        <v/>
      </c>
      <c r="E82" s="55"/>
      <c r="F82" s="18">
        <f>'1. Sample details'!$C$2</f>
        <v>0</v>
      </c>
      <c r="G82" s="18">
        <f>'1. Sample details'!B85</f>
        <v>0</v>
      </c>
      <c r="H82" s="18" t="s">
        <v>164</v>
      </c>
      <c r="I82" s="55" t="str">
        <v/>
      </c>
      <c r="J82" s="55" t="str">
        <v>Pass</v>
      </c>
      <c r="K82" s="18">
        <v>4</v>
      </c>
      <c r="L82" s="55" t="str">
        <v/>
      </c>
    </row>
    <row r="83" spans="1:12">
      <c r="A83" s="55" t="str">
        <f>'3. Pooling calculations'!E106</f>
        <v/>
      </c>
      <c r="B83" s="55" t="str">
        <f t="shared" si="1"/>
        <v>Pass</v>
      </c>
      <c r="C83" s="18">
        <f>'3. Pooling calculations'!D106</f>
        <v>4</v>
      </c>
      <c r="D83" s="55" t="str">
        <f>'3. Pooling calculations'!O106</f>
        <v/>
      </c>
      <c r="E83" s="55"/>
      <c r="F83" s="18">
        <f>'1. Sample details'!$C$2</f>
        <v>0</v>
      </c>
      <c r="G83" s="18">
        <f>'1. Sample details'!B86</f>
        <v>0</v>
      </c>
      <c r="H83" s="18" t="s">
        <v>166</v>
      </c>
      <c r="I83" s="55" t="str">
        <v/>
      </c>
      <c r="J83" s="55" t="str">
        <v>Pass</v>
      </c>
      <c r="K83" s="18">
        <v>4</v>
      </c>
      <c r="L83" s="55" t="str">
        <v/>
      </c>
    </row>
    <row r="84" spans="1:12">
      <c r="A84" s="55" t="str">
        <f>'3. Pooling calculations'!E107</f>
        <v/>
      </c>
      <c r="B84" s="55" t="str">
        <f t="shared" si="1"/>
        <v>Pass</v>
      </c>
      <c r="C84" s="18">
        <f>'3. Pooling calculations'!D107</f>
        <v>4</v>
      </c>
      <c r="D84" s="55" t="str">
        <f>'3. Pooling calculations'!O107</f>
        <v/>
      </c>
      <c r="E84" s="55"/>
      <c r="F84" s="18">
        <f>'1. Sample details'!$C$2</f>
        <v>0</v>
      </c>
      <c r="G84" s="18">
        <f>'1. Sample details'!B87</f>
        <v>0</v>
      </c>
      <c r="H84" s="18" t="s">
        <v>168</v>
      </c>
      <c r="I84" s="55" t="str">
        <v/>
      </c>
      <c r="J84" s="55" t="str">
        <v>Pass</v>
      </c>
      <c r="K84" s="18">
        <v>4</v>
      </c>
      <c r="L84" s="55" t="str">
        <v/>
      </c>
    </row>
    <row r="85" spans="1:12">
      <c r="A85" s="55" t="str">
        <f>'3. Pooling calculations'!E108</f>
        <v/>
      </c>
      <c r="B85" s="55" t="str">
        <f t="shared" si="1"/>
        <v>Pass</v>
      </c>
      <c r="C85" s="18">
        <f>'3. Pooling calculations'!D108</f>
        <v>4</v>
      </c>
      <c r="D85" s="55" t="str">
        <f>'3. Pooling calculations'!O108</f>
        <v/>
      </c>
      <c r="E85" s="55"/>
      <c r="F85" s="18">
        <f>'1. Sample details'!$C$2</f>
        <v>0</v>
      </c>
      <c r="G85" s="18">
        <f>'1. Sample details'!B88</f>
        <v>0</v>
      </c>
      <c r="H85" s="18" t="s">
        <v>170</v>
      </c>
      <c r="I85" s="55" t="str">
        <v/>
      </c>
      <c r="J85" s="55" t="str">
        <v>Pass</v>
      </c>
      <c r="K85" s="18">
        <v>4</v>
      </c>
      <c r="L85" s="55" t="str">
        <v/>
      </c>
    </row>
    <row r="86" spans="1:12">
      <c r="A86" s="55" t="str">
        <f>'3. Pooling calculations'!E109</f>
        <v/>
      </c>
      <c r="B86" s="55" t="str">
        <f t="shared" si="1"/>
        <v>Pass</v>
      </c>
      <c r="C86" s="18">
        <f>'3. Pooling calculations'!D109</f>
        <v>4</v>
      </c>
      <c r="D86" s="55" t="str">
        <f>'3. Pooling calculations'!O109</f>
        <v/>
      </c>
      <c r="E86" s="55"/>
      <c r="F86" s="18">
        <f>'1. Sample details'!$C$2</f>
        <v>0</v>
      </c>
      <c r="G86" s="18">
        <f>'1. Sample details'!B89</f>
        <v>0</v>
      </c>
      <c r="H86" s="18" t="s">
        <v>172</v>
      </c>
      <c r="I86" s="55" t="str">
        <v/>
      </c>
      <c r="J86" s="55" t="str">
        <v>Pass</v>
      </c>
      <c r="K86" s="18">
        <v>4</v>
      </c>
      <c r="L86" s="55" t="str">
        <v/>
      </c>
    </row>
    <row r="87" spans="1:12">
      <c r="A87" s="55" t="str">
        <f>'3. Pooling calculations'!E110</f>
        <v/>
      </c>
      <c r="B87" s="55" t="str">
        <f t="shared" si="1"/>
        <v>Pass</v>
      </c>
      <c r="C87" s="18">
        <f>'3. Pooling calculations'!D110</f>
        <v>4</v>
      </c>
      <c r="D87" s="55" t="str">
        <f>'3. Pooling calculations'!O110</f>
        <v/>
      </c>
      <c r="E87" s="55"/>
      <c r="F87" s="18">
        <f>'1. Sample details'!$C$2</f>
        <v>0</v>
      </c>
      <c r="G87" s="18">
        <f>'1. Sample details'!B90</f>
        <v>0</v>
      </c>
      <c r="H87" s="18" t="s">
        <v>174</v>
      </c>
      <c r="I87" s="55" t="str">
        <v/>
      </c>
      <c r="J87" s="55" t="str">
        <v>Pass</v>
      </c>
      <c r="K87" s="18">
        <v>4</v>
      </c>
      <c r="L87" s="55" t="str">
        <v/>
      </c>
    </row>
    <row r="88" spans="1:12">
      <c r="A88" s="55" t="str">
        <f>'3. Pooling calculations'!E111</f>
        <v/>
      </c>
      <c r="B88" s="55" t="str">
        <f t="shared" si="1"/>
        <v>Pass</v>
      </c>
      <c r="C88" s="18">
        <f>'3. Pooling calculations'!D111</f>
        <v>4</v>
      </c>
      <c r="D88" s="55" t="str">
        <f>'3. Pooling calculations'!O111</f>
        <v/>
      </c>
      <c r="E88" s="55"/>
      <c r="F88" s="18">
        <f>'1. Sample details'!$C$2</f>
        <v>0</v>
      </c>
      <c r="G88" s="18">
        <f>'1. Sample details'!B91</f>
        <v>0</v>
      </c>
      <c r="H88" s="18" t="s">
        <v>176</v>
      </c>
      <c r="I88" s="55" t="str">
        <v/>
      </c>
      <c r="J88" s="55" t="str">
        <v>Pass</v>
      </c>
      <c r="K88" s="18">
        <v>4</v>
      </c>
      <c r="L88" s="55" t="str">
        <v/>
      </c>
    </row>
    <row r="89" spans="1:12">
      <c r="A89" s="55" t="str">
        <f>'3. Pooling calculations'!E112</f>
        <v/>
      </c>
      <c r="B89" s="55" t="str">
        <f t="shared" si="1"/>
        <v>Pass</v>
      </c>
      <c r="C89" s="18">
        <f>'3. Pooling calculations'!D112</f>
        <v>4</v>
      </c>
      <c r="D89" s="55" t="str">
        <f>'3. Pooling calculations'!O112</f>
        <v/>
      </c>
      <c r="E89" s="55"/>
      <c r="F89" s="18">
        <f>'1. Sample details'!$C$2</f>
        <v>0</v>
      </c>
      <c r="G89" s="18">
        <f>'1. Sample details'!B92</f>
        <v>0</v>
      </c>
      <c r="H89" s="18" t="s">
        <v>178</v>
      </c>
      <c r="I89" s="55" t="str">
        <v/>
      </c>
      <c r="J89" s="55" t="str">
        <v>Pass</v>
      </c>
      <c r="K89" s="18">
        <v>4</v>
      </c>
      <c r="L89" s="55" t="str">
        <v/>
      </c>
    </row>
    <row r="90" spans="1:12">
      <c r="A90" s="55" t="str">
        <f>'3. Pooling calculations'!E113</f>
        <v/>
      </c>
      <c r="B90" s="55" t="str">
        <f t="shared" si="1"/>
        <v>Pass</v>
      </c>
      <c r="C90" s="18">
        <f>'3. Pooling calculations'!D113</f>
        <v>4</v>
      </c>
      <c r="D90" s="55" t="str">
        <f>'3. Pooling calculations'!O113</f>
        <v/>
      </c>
      <c r="E90" s="55"/>
      <c r="F90" s="18">
        <f>'1. Sample details'!$C$2</f>
        <v>0</v>
      </c>
      <c r="G90" s="18">
        <f>'1. Sample details'!B93</f>
        <v>0</v>
      </c>
      <c r="H90" s="18" t="s">
        <v>180</v>
      </c>
      <c r="I90" s="55" t="str">
        <v/>
      </c>
      <c r="J90" s="55" t="str">
        <v>Pass</v>
      </c>
      <c r="K90" s="18">
        <v>4</v>
      </c>
      <c r="L90" s="55" t="str">
        <v/>
      </c>
    </row>
    <row r="91" spans="1:12">
      <c r="A91" s="55" t="str">
        <f>'3. Pooling calculations'!E114</f>
        <v/>
      </c>
      <c r="B91" s="55" t="str">
        <f t="shared" si="1"/>
        <v>Pass</v>
      </c>
      <c r="C91" s="18">
        <f>'3. Pooling calculations'!D114</f>
        <v>4</v>
      </c>
      <c r="D91" s="55" t="str">
        <f>'3. Pooling calculations'!O114</f>
        <v/>
      </c>
      <c r="E91" s="55"/>
      <c r="F91" s="18">
        <f>'1. Sample details'!$C$2</f>
        <v>0</v>
      </c>
      <c r="G91" s="18">
        <f>'1. Sample details'!B94</f>
        <v>0</v>
      </c>
      <c r="H91" s="18" t="s">
        <v>182</v>
      </c>
      <c r="I91" s="55" t="str">
        <v/>
      </c>
      <c r="J91" s="55" t="str">
        <v>Pass</v>
      </c>
      <c r="K91" s="18">
        <v>4</v>
      </c>
      <c r="L91" s="55" t="str">
        <v/>
      </c>
    </row>
    <row r="92" spans="1:12">
      <c r="A92" s="55" t="str">
        <f>'3. Pooling calculations'!E115</f>
        <v/>
      </c>
      <c r="B92" s="55" t="str">
        <f t="shared" si="1"/>
        <v>Pass</v>
      </c>
      <c r="C92" s="18">
        <f>'3. Pooling calculations'!D115</f>
        <v>4</v>
      </c>
      <c r="D92" s="55" t="str">
        <f>'3. Pooling calculations'!O115</f>
        <v/>
      </c>
      <c r="E92" s="55"/>
      <c r="F92" s="18">
        <f>'1. Sample details'!$C$2</f>
        <v>0</v>
      </c>
      <c r="G92" s="18">
        <f>'1. Sample details'!B95</f>
        <v>0</v>
      </c>
      <c r="H92" s="18" t="s">
        <v>184</v>
      </c>
      <c r="I92" s="55" t="str">
        <v/>
      </c>
      <c r="J92" s="55" t="str">
        <v>Pass</v>
      </c>
      <c r="K92" s="18">
        <v>4</v>
      </c>
      <c r="L92" s="55" t="str">
        <v/>
      </c>
    </row>
    <row r="93" spans="1:12">
      <c r="A93" s="55" t="str">
        <f>'3. Pooling calculations'!E116</f>
        <v/>
      </c>
      <c r="B93" s="55" t="str">
        <f t="shared" si="1"/>
        <v>Pass</v>
      </c>
      <c r="C93" s="18">
        <f>'3. Pooling calculations'!D116</f>
        <v>4</v>
      </c>
      <c r="D93" s="55" t="str">
        <f>'3. Pooling calculations'!O116</f>
        <v/>
      </c>
      <c r="E93" s="55"/>
      <c r="F93" s="18">
        <f>'1. Sample details'!$C$2</f>
        <v>0</v>
      </c>
      <c r="G93" s="18">
        <f>'1. Sample details'!B96</f>
        <v>0</v>
      </c>
      <c r="H93" s="18" t="s">
        <v>186</v>
      </c>
      <c r="I93" s="55" t="str">
        <v/>
      </c>
      <c r="J93" s="55" t="str">
        <v>Pass</v>
      </c>
      <c r="K93" s="18">
        <v>4</v>
      </c>
      <c r="L93" s="55" t="str">
        <v/>
      </c>
    </row>
    <row r="94" spans="1:12">
      <c r="A94" s="55" t="str">
        <f>'3. Pooling calculations'!E117</f>
        <v/>
      </c>
      <c r="B94" s="55" t="str">
        <f t="shared" si="1"/>
        <v>Pass</v>
      </c>
      <c r="C94" s="18">
        <f>'3. Pooling calculations'!D117</f>
        <v>4</v>
      </c>
      <c r="D94" s="55" t="str">
        <f>'3. Pooling calculations'!O117</f>
        <v/>
      </c>
      <c r="E94" s="55"/>
      <c r="F94" s="18">
        <f>'1. Sample details'!$C$2</f>
        <v>0</v>
      </c>
      <c r="G94" s="18">
        <f>'1. Sample details'!B97</f>
        <v>0</v>
      </c>
      <c r="H94" s="18" t="s">
        <v>188</v>
      </c>
      <c r="I94" s="55" t="str">
        <v/>
      </c>
      <c r="J94" s="55" t="str">
        <v>Pass</v>
      </c>
      <c r="K94" s="18">
        <v>4</v>
      </c>
      <c r="L94" s="55" t="str">
        <v/>
      </c>
    </row>
    <row r="95" spans="1:12">
      <c r="A95" s="55" t="str">
        <f>'3. Pooling calculations'!E118</f>
        <v/>
      </c>
      <c r="B95" s="55" t="str">
        <f t="shared" si="1"/>
        <v>Pass</v>
      </c>
      <c r="C95" s="18">
        <f>'3. Pooling calculations'!D118</f>
        <v>4</v>
      </c>
      <c r="D95" s="55" t="str">
        <f>'3. Pooling calculations'!O118</f>
        <v/>
      </c>
      <c r="E95" s="55"/>
      <c r="F95" s="18">
        <f>'1. Sample details'!$C$2</f>
        <v>0</v>
      </c>
      <c r="G95" s="18">
        <f>'1. Sample details'!B98</f>
        <v>0</v>
      </c>
      <c r="H95" s="18" t="s">
        <v>190</v>
      </c>
      <c r="I95" s="55" t="str">
        <v/>
      </c>
      <c r="J95" s="55" t="str">
        <v>Pass</v>
      </c>
      <c r="K95" s="18">
        <v>4</v>
      </c>
      <c r="L95" s="55" t="str">
        <v/>
      </c>
    </row>
    <row r="96" spans="1:12">
      <c r="A96" s="55" t="str">
        <f>'3. Pooling calculations'!E119</f>
        <v/>
      </c>
      <c r="B96" s="55" t="str">
        <f t="shared" si="1"/>
        <v>Pass</v>
      </c>
      <c r="C96" s="18">
        <f>'3. Pooling calculations'!D119</f>
        <v>4</v>
      </c>
      <c r="D96" s="55" t="str">
        <f>'3. Pooling calculations'!O119</f>
        <v/>
      </c>
      <c r="E96" s="55"/>
      <c r="F96" s="18">
        <f>'1. Sample details'!$C$2</f>
        <v>0</v>
      </c>
      <c r="G96" s="18">
        <f>'1. Sample details'!B99</f>
        <v>0</v>
      </c>
      <c r="H96" s="18" t="s">
        <v>192</v>
      </c>
      <c r="I96" s="55" t="str">
        <v/>
      </c>
      <c r="J96" s="55" t="str">
        <v>Pass</v>
      </c>
      <c r="K96" s="18">
        <v>4</v>
      </c>
      <c r="L96" s="55" t="str">
        <v/>
      </c>
    </row>
    <row r="97" spans="1:12">
      <c r="A97" s="55" t="str">
        <f>'3. Pooling calculations'!E120</f>
        <v/>
      </c>
      <c r="B97" s="55" t="str">
        <f t="shared" si="1"/>
        <v>Pass</v>
      </c>
      <c r="C97" s="18">
        <f>'3. Pooling calculations'!D120</f>
        <v>4</v>
      </c>
      <c r="D97" s="55" t="str">
        <f>'3. Pooling calculations'!O120</f>
        <v/>
      </c>
      <c r="E97" s="55"/>
      <c r="F97" s="18">
        <f>'1. Sample details'!$C$2</f>
        <v>0</v>
      </c>
      <c r="G97" s="18">
        <f>'1. Sample details'!B100</f>
        <v>0</v>
      </c>
      <c r="H97" s="18" t="s">
        <v>194</v>
      </c>
      <c r="I97" s="55" t="str">
        <v/>
      </c>
      <c r="J97" s="55" t="str">
        <v>Pass</v>
      </c>
      <c r="K97" s="18">
        <v>4</v>
      </c>
      <c r="L97" s="55" t="str">
        <v/>
      </c>
    </row>
  </sheetData>
  <sheetProtection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943AA-6BCF-421D-B1F6-BB4197085CAB}">
  <dimension ref="B1:P63"/>
  <sheetViews>
    <sheetView zoomScale="85" zoomScaleNormal="85" workbookViewId="0">
      <selection sqref="A1:XFD1048576"/>
    </sheetView>
  </sheetViews>
  <sheetFormatPr defaultColWidth="9.140625" defaultRowHeight="14.45"/>
  <cols>
    <col min="1" max="1" width="9.140625" style="18"/>
    <col min="2" max="3" width="20.5703125" style="18" customWidth="1"/>
    <col min="4" max="4" width="18.5703125" style="18" customWidth="1"/>
    <col min="5" max="5" width="9.140625" style="18"/>
    <col min="6" max="7" width="20.5703125" style="18" customWidth="1"/>
    <col min="8" max="8" width="18.28515625" style="18" customWidth="1"/>
    <col min="9" max="9" width="12.5703125" style="18" customWidth="1"/>
    <col min="10" max="11" width="19.42578125" style="18" customWidth="1"/>
    <col min="12" max="12" width="19.140625" style="18" customWidth="1"/>
    <col min="13" max="13" width="9.140625" style="18"/>
    <col min="14" max="15" width="21" style="18" customWidth="1"/>
    <col min="16" max="16" width="19.28515625" style="18" customWidth="1"/>
    <col min="17" max="16384" width="9.140625" style="18"/>
  </cols>
  <sheetData>
    <row r="1" spans="2:16" ht="15" thickBot="1"/>
    <row r="2" spans="2:16">
      <c r="B2" s="153" t="s">
        <v>208</v>
      </c>
      <c r="C2" s="154"/>
      <c r="D2" s="155"/>
      <c r="F2" s="153" t="s">
        <v>242</v>
      </c>
      <c r="G2" s="154"/>
      <c r="H2" s="155"/>
      <c r="J2" s="153" t="s">
        <v>244</v>
      </c>
      <c r="K2" s="154"/>
      <c r="L2" s="155"/>
      <c r="N2" s="153" t="s">
        <v>245</v>
      </c>
      <c r="O2" s="154"/>
      <c r="P2" s="155"/>
    </row>
    <row r="3" spans="2:16" ht="15" thickBot="1">
      <c r="B3" s="123" t="s">
        <v>250</v>
      </c>
      <c r="C3" s="124" t="s">
        <v>2</v>
      </c>
      <c r="D3" s="125" t="s">
        <v>251</v>
      </c>
      <c r="F3" s="123" t="s">
        <v>250</v>
      </c>
      <c r="G3" s="124" t="s">
        <v>2</v>
      </c>
      <c r="H3" s="125" t="s">
        <v>251</v>
      </c>
      <c r="J3" s="123" t="s">
        <v>250</v>
      </c>
      <c r="K3" s="124" t="s">
        <v>2</v>
      </c>
      <c r="L3" s="125" t="s">
        <v>251</v>
      </c>
      <c r="N3" s="123" t="s">
        <v>250</v>
      </c>
      <c r="O3" s="124" t="s">
        <v>2</v>
      </c>
      <c r="P3" s="125" t="s">
        <v>251</v>
      </c>
    </row>
    <row r="4" spans="2:16">
      <c r="B4" s="126" t="str">
        <f>'3. Pooling calculations'!E10</f>
        <v/>
      </c>
      <c r="C4" s="18" t="str">
        <f>'3. Pooling calculations'!F10</f>
        <v/>
      </c>
      <c r="D4" s="127" t="str">
        <f>'3. Pooling calculations'!O10</f>
        <v/>
      </c>
      <c r="F4" s="126" t="str">
        <f>'3. Pooling calculations'!E39</f>
        <v/>
      </c>
      <c r="G4" s="18" t="str">
        <f>'3. Pooling calculations'!F39</f>
        <v/>
      </c>
      <c r="H4" s="127" t="str">
        <f>'3. Pooling calculations'!O39</f>
        <v/>
      </c>
      <c r="J4" s="126" t="str">
        <f>'3. Pooling calculations'!E68</f>
        <v/>
      </c>
      <c r="K4" s="18" t="str">
        <f>'3. Pooling calculations'!F68</f>
        <v/>
      </c>
      <c r="L4" s="127" t="str">
        <f>'3. Pooling calculations'!O68</f>
        <v/>
      </c>
      <c r="N4" s="126" t="str">
        <f>'3. Pooling calculations'!E97</f>
        <v/>
      </c>
      <c r="O4" s="18" t="str">
        <f>'3. Pooling calculations'!F97</f>
        <v/>
      </c>
      <c r="P4" s="127" t="str">
        <f>'3. Pooling calculations'!O97</f>
        <v/>
      </c>
    </row>
    <row r="5" spans="2:16">
      <c r="B5" s="128" t="str">
        <f>'3. Pooling calculations'!E11</f>
        <v/>
      </c>
      <c r="C5" s="18" t="str">
        <f>'3. Pooling calculations'!F11</f>
        <v/>
      </c>
      <c r="D5" s="127" t="str">
        <f>'3. Pooling calculations'!O11</f>
        <v/>
      </c>
      <c r="F5" s="128" t="str">
        <f>'3. Pooling calculations'!E40</f>
        <v/>
      </c>
      <c r="G5" s="18" t="str">
        <f>'3. Pooling calculations'!F40</f>
        <v/>
      </c>
      <c r="H5" s="127" t="str">
        <f>'3. Pooling calculations'!O40</f>
        <v/>
      </c>
      <c r="J5" s="128" t="str">
        <f>'3. Pooling calculations'!E69</f>
        <v/>
      </c>
      <c r="K5" s="18" t="str">
        <f>'3. Pooling calculations'!F69</f>
        <v/>
      </c>
      <c r="L5" s="127" t="str">
        <f>'3. Pooling calculations'!O69</f>
        <v/>
      </c>
      <c r="N5" s="128" t="str">
        <f>'3. Pooling calculations'!E98</f>
        <v/>
      </c>
      <c r="O5" s="18" t="str">
        <f>'3. Pooling calculations'!F98</f>
        <v/>
      </c>
      <c r="P5" s="127" t="str">
        <f>'3. Pooling calculations'!O98</f>
        <v/>
      </c>
    </row>
    <row r="6" spans="2:16">
      <c r="B6" s="128" t="str">
        <f>'3. Pooling calculations'!E12</f>
        <v/>
      </c>
      <c r="C6" s="18" t="str">
        <f>'3. Pooling calculations'!F12</f>
        <v/>
      </c>
      <c r="D6" s="127" t="str">
        <f>'3. Pooling calculations'!O12</f>
        <v/>
      </c>
      <c r="F6" s="128" t="str">
        <f>'3. Pooling calculations'!E41</f>
        <v/>
      </c>
      <c r="G6" s="18" t="str">
        <f>'3. Pooling calculations'!F41</f>
        <v/>
      </c>
      <c r="H6" s="127" t="str">
        <f>'3. Pooling calculations'!O41</f>
        <v/>
      </c>
      <c r="J6" s="128" t="str">
        <f>'3. Pooling calculations'!E70</f>
        <v/>
      </c>
      <c r="K6" s="18" t="str">
        <f>'3. Pooling calculations'!F70</f>
        <v/>
      </c>
      <c r="L6" s="127" t="str">
        <f>'3. Pooling calculations'!O70</f>
        <v/>
      </c>
      <c r="N6" s="128" t="str">
        <f>'3. Pooling calculations'!E99</f>
        <v/>
      </c>
      <c r="O6" s="18" t="str">
        <f>'3. Pooling calculations'!F99</f>
        <v/>
      </c>
      <c r="P6" s="127" t="str">
        <f>'3. Pooling calculations'!O99</f>
        <v/>
      </c>
    </row>
    <row r="7" spans="2:16">
      <c r="B7" s="128" t="str">
        <f>'3. Pooling calculations'!E13</f>
        <v/>
      </c>
      <c r="C7" s="18" t="str">
        <f>'3. Pooling calculations'!F13</f>
        <v/>
      </c>
      <c r="D7" s="127" t="str">
        <f>'3. Pooling calculations'!O13</f>
        <v/>
      </c>
      <c r="F7" s="128" t="str">
        <f>'3. Pooling calculations'!E42</f>
        <v/>
      </c>
      <c r="G7" s="18" t="str">
        <f>'3. Pooling calculations'!F42</f>
        <v/>
      </c>
      <c r="H7" s="127" t="str">
        <f>'3. Pooling calculations'!O42</f>
        <v/>
      </c>
      <c r="J7" s="128" t="str">
        <f>'3. Pooling calculations'!E71</f>
        <v/>
      </c>
      <c r="K7" s="18" t="str">
        <f>'3. Pooling calculations'!F71</f>
        <v/>
      </c>
      <c r="L7" s="127" t="str">
        <f>'3. Pooling calculations'!O71</f>
        <v/>
      </c>
      <c r="N7" s="128" t="str">
        <f>'3. Pooling calculations'!E100</f>
        <v/>
      </c>
      <c r="O7" s="18" t="str">
        <f>'3. Pooling calculations'!F100</f>
        <v/>
      </c>
      <c r="P7" s="127" t="str">
        <f>'3. Pooling calculations'!O100</f>
        <v/>
      </c>
    </row>
    <row r="8" spans="2:16">
      <c r="B8" s="128" t="str">
        <f>'3. Pooling calculations'!E14</f>
        <v/>
      </c>
      <c r="C8" s="18" t="str">
        <f>'3. Pooling calculations'!F14</f>
        <v/>
      </c>
      <c r="D8" s="127" t="str">
        <f>'3. Pooling calculations'!O14</f>
        <v/>
      </c>
      <c r="F8" s="128" t="str">
        <f>'3. Pooling calculations'!E43</f>
        <v/>
      </c>
      <c r="G8" s="18" t="str">
        <f>'3. Pooling calculations'!F43</f>
        <v/>
      </c>
      <c r="H8" s="127" t="str">
        <f>'3. Pooling calculations'!O43</f>
        <v/>
      </c>
      <c r="J8" s="128" t="str">
        <f>'3. Pooling calculations'!E72</f>
        <v/>
      </c>
      <c r="K8" s="18" t="str">
        <f>'3. Pooling calculations'!F72</f>
        <v/>
      </c>
      <c r="L8" s="127" t="str">
        <f>'3. Pooling calculations'!O72</f>
        <v/>
      </c>
      <c r="N8" s="128" t="str">
        <f>'3. Pooling calculations'!E101</f>
        <v/>
      </c>
      <c r="O8" s="18" t="str">
        <f>'3. Pooling calculations'!F101</f>
        <v/>
      </c>
      <c r="P8" s="127" t="str">
        <f>'3. Pooling calculations'!O101</f>
        <v/>
      </c>
    </row>
    <row r="9" spans="2:16">
      <c r="B9" s="128" t="str">
        <f>'3. Pooling calculations'!E15</f>
        <v/>
      </c>
      <c r="C9" s="18" t="str">
        <f>'3. Pooling calculations'!F15</f>
        <v/>
      </c>
      <c r="D9" s="127" t="str">
        <f>'3. Pooling calculations'!O15</f>
        <v/>
      </c>
      <c r="F9" s="128" t="str">
        <f>'3. Pooling calculations'!E44</f>
        <v/>
      </c>
      <c r="G9" s="18" t="str">
        <f>'3. Pooling calculations'!F44</f>
        <v/>
      </c>
      <c r="H9" s="127" t="str">
        <f>'3. Pooling calculations'!O44</f>
        <v/>
      </c>
      <c r="J9" s="128" t="str">
        <f>'3. Pooling calculations'!E73</f>
        <v/>
      </c>
      <c r="K9" s="18" t="str">
        <f>'3. Pooling calculations'!F73</f>
        <v/>
      </c>
      <c r="L9" s="127" t="str">
        <f>'3. Pooling calculations'!O73</f>
        <v/>
      </c>
      <c r="N9" s="128" t="str">
        <f>'3. Pooling calculations'!E102</f>
        <v/>
      </c>
      <c r="O9" s="18" t="str">
        <f>'3. Pooling calculations'!F102</f>
        <v/>
      </c>
      <c r="P9" s="127" t="str">
        <f>'3. Pooling calculations'!O102</f>
        <v/>
      </c>
    </row>
    <row r="10" spans="2:16">
      <c r="B10" s="128" t="str">
        <f>'3. Pooling calculations'!E16</f>
        <v/>
      </c>
      <c r="C10" s="18" t="str">
        <f>'3. Pooling calculations'!F16</f>
        <v/>
      </c>
      <c r="D10" s="127" t="str">
        <f>'3. Pooling calculations'!O16</f>
        <v/>
      </c>
      <c r="F10" s="128" t="str">
        <f>'3. Pooling calculations'!E45</f>
        <v/>
      </c>
      <c r="G10" s="18" t="str">
        <f>'3. Pooling calculations'!F45</f>
        <v/>
      </c>
      <c r="H10" s="127" t="str">
        <f>'3. Pooling calculations'!O45</f>
        <v/>
      </c>
      <c r="J10" s="128" t="str">
        <f>'3. Pooling calculations'!E74</f>
        <v/>
      </c>
      <c r="K10" s="18" t="str">
        <f>'3. Pooling calculations'!F74</f>
        <v/>
      </c>
      <c r="L10" s="127" t="str">
        <f>'3. Pooling calculations'!O74</f>
        <v/>
      </c>
      <c r="N10" s="128" t="str">
        <f>'3. Pooling calculations'!E103</f>
        <v/>
      </c>
      <c r="O10" s="18" t="str">
        <f>'3. Pooling calculations'!F103</f>
        <v/>
      </c>
      <c r="P10" s="127" t="str">
        <f>'3. Pooling calculations'!O103</f>
        <v/>
      </c>
    </row>
    <row r="11" spans="2:16">
      <c r="B11" s="128" t="str">
        <f>'3. Pooling calculations'!E17</f>
        <v/>
      </c>
      <c r="C11" s="18" t="str">
        <f>'3. Pooling calculations'!F17</f>
        <v/>
      </c>
      <c r="D11" s="127" t="str">
        <f>'3. Pooling calculations'!O17</f>
        <v/>
      </c>
      <c r="F11" s="128" t="str">
        <f>'3. Pooling calculations'!E46</f>
        <v/>
      </c>
      <c r="G11" s="18" t="str">
        <f>'3. Pooling calculations'!F46</f>
        <v/>
      </c>
      <c r="H11" s="127" t="str">
        <f>'3. Pooling calculations'!O46</f>
        <v/>
      </c>
      <c r="J11" s="128" t="str">
        <f>'3. Pooling calculations'!E75</f>
        <v/>
      </c>
      <c r="K11" s="18" t="str">
        <f>'3. Pooling calculations'!F75</f>
        <v/>
      </c>
      <c r="L11" s="127" t="str">
        <f>'3. Pooling calculations'!O75</f>
        <v/>
      </c>
      <c r="N11" s="128" t="str">
        <f>'3. Pooling calculations'!E104</f>
        <v/>
      </c>
      <c r="O11" s="18" t="str">
        <f>'3. Pooling calculations'!F104</f>
        <v/>
      </c>
      <c r="P11" s="127" t="str">
        <f>'3. Pooling calculations'!O104</f>
        <v/>
      </c>
    </row>
    <row r="12" spans="2:16">
      <c r="B12" s="128" t="str">
        <f>'3. Pooling calculations'!E18</f>
        <v/>
      </c>
      <c r="C12" s="18" t="str">
        <f>'3. Pooling calculations'!F18</f>
        <v/>
      </c>
      <c r="D12" s="127" t="str">
        <f>'3. Pooling calculations'!O18</f>
        <v/>
      </c>
      <c r="F12" s="128" t="str">
        <f>'3. Pooling calculations'!E47</f>
        <v/>
      </c>
      <c r="G12" s="18" t="str">
        <f>'3. Pooling calculations'!F47</f>
        <v/>
      </c>
      <c r="H12" s="127" t="str">
        <f>'3. Pooling calculations'!O47</f>
        <v/>
      </c>
      <c r="J12" s="128" t="str">
        <f>'3. Pooling calculations'!E76</f>
        <v/>
      </c>
      <c r="K12" s="18" t="str">
        <f>'3. Pooling calculations'!F76</f>
        <v/>
      </c>
      <c r="L12" s="127" t="str">
        <f>'3. Pooling calculations'!O76</f>
        <v/>
      </c>
      <c r="N12" s="128" t="str">
        <f>'3. Pooling calculations'!E105</f>
        <v/>
      </c>
      <c r="O12" s="18" t="str">
        <f>'3. Pooling calculations'!F105</f>
        <v/>
      </c>
      <c r="P12" s="127" t="str">
        <f>'3. Pooling calculations'!O105</f>
        <v/>
      </c>
    </row>
    <row r="13" spans="2:16">
      <c r="B13" s="128" t="str">
        <f>'3. Pooling calculations'!E19</f>
        <v/>
      </c>
      <c r="C13" s="18" t="str">
        <f>'3. Pooling calculations'!F19</f>
        <v/>
      </c>
      <c r="D13" s="127" t="str">
        <f>'3. Pooling calculations'!O19</f>
        <v/>
      </c>
      <c r="F13" s="128" t="str">
        <f>'3. Pooling calculations'!E48</f>
        <v/>
      </c>
      <c r="G13" s="18" t="str">
        <f>'3. Pooling calculations'!F48</f>
        <v/>
      </c>
      <c r="H13" s="127" t="str">
        <f>'3. Pooling calculations'!O48</f>
        <v/>
      </c>
      <c r="J13" s="128" t="str">
        <f>'3. Pooling calculations'!E77</f>
        <v/>
      </c>
      <c r="K13" s="18" t="str">
        <f>'3. Pooling calculations'!F77</f>
        <v/>
      </c>
      <c r="L13" s="127" t="str">
        <f>'3. Pooling calculations'!O77</f>
        <v/>
      </c>
      <c r="N13" s="128" t="str">
        <f>'3. Pooling calculations'!E106</f>
        <v/>
      </c>
      <c r="O13" s="18" t="str">
        <f>'3. Pooling calculations'!F106</f>
        <v/>
      </c>
      <c r="P13" s="127" t="str">
        <f>'3. Pooling calculations'!O106</f>
        <v/>
      </c>
    </row>
    <row r="14" spans="2:16">
      <c r="B14" s="128" t="str">
        <f>'3. Pooling calculations'!E20</f>
        <v/>
      </c>
      <c r="C14" s="18" t="str">
        <f>'3. Pooling calculations'!F20</f>
        <v/>
      </c>
      <c r="D14" s="127" t="str">
        <f>'3. Pooling calculations'!O20</f>
        <v/>
      </c>
      <c r="F14" s="128" t="str">
        <f>'3. Pooling calculations'!E49</f>
        <v/>
      </c>
      <c r="G14" s="18" t="str">
        <f>'3. Pooling calculations'!F49</f>
        <v/>
      </c>
      <c r="H14" s="127" t="str">
        <f>'3. Pooling calculations'!O49</f>
        <v/>
      </c>
      <c r="J14" s="128" t="str">
        <f>'3. Pooling calculations'!E78</f>
        <v/>
      </c>
      <c r="K14" s="18" t="str">
        <f>'3. Pooling calculations'!F78</f>
        <v/>
      </c>
      <c r="L14" s="127" t="str">
        <f>'3. Pooling calculations'!O78</f>
        <v/>
      </c>
      <c r="N14" s="128" t="str">
        <f>'3. Pooling calculations'!E107</f>
        <v/>
      </c>
      <c r="O14" s="18" t="str">
        <f>'3. Pooling calculations'!F107</f>
        <v/>
      </c>
      <c r="P14" s="127" t="str">
        <f>'3. Pooling calculations'!O107</f>
        <v/>
      </c>
    </row>
    <row r="15" spans="2:16">
      <c r="B15" s="128" t="str">
        <f>'3. Pooling calculations'!E21</f>
        <v/>
      </c>
      <c r="C15" s="18" t="str">
        <f>'3. Pooling calculations'!F21</f>
        <v/>
      </c>
      <c r="D15" s="127" t="str">
        <f>'3. Pooling calculations'!O21</f>
        <v/>
      </c>
      <c r="F15" s="128" t="str">
        <f>'3. Pooling calculations'!E50</f>
        <v/>
      </c>
      <c r="G15" s="18" t="str">
        <f>'3. Pooling calculations'!F50</f>
        <v/>
      </c>
      <c r="H15" s="127" t="str">
        <f>'3. Pooling calculations'!O50</f>
        <v/>
      </c>
      <c r="J15" s="128" t="str">
        <f>'3. Pooling calculations'!E79</f>
        <v/>
      </c>
      <c r="K15" s="18" t="str">
        <f>'3. Pooling calculations'!F79</f>
        <v/>
      </c>
      <c r="L15" s="127" t="str">
        <f>'3. Pooling calculations'!O79</f>
        <v/>
      </c>
      <c r="N15" s="128" t="str">
        <f>'3. Pooling calculations'!E108</f>
        <v/>
      </c>
      <c r="O15" s="18" t="str">
        <f>'3. Pooling calculations'!F108</f>
        <v/>
      </c>
      <c r="P15" s="127" t="str">
        <f>'3. Pooling calculations'!O108</f>
        <v/>
      </c>
    </row>
    <row r="16" spans="2:16">
      <c r="B16" s="128" t="str">
        <f>'3. Pooling calculations'!E22</f>
        <v/>
      </c>
      <c r="C16" s="18" t="str">
        <f>'3. Pooling calculations'!F22</f>
        <v/>
      </c>
      <c r="D16" s="127" t="str">
        <f>'3. Pooling calculations'!O22</f>
        <v/>
      </c>
      <c r="F16" s="128" t="str">
        <f>'3. Pooling calculations'!E51</f>
        <v/>
      </c>
      <c r="G16" s="18" t="str">
        <f>'3. Pooling calculations'!F51</f>
        <v/>
      </c>
      <c r="H16" s="127" t="str">
        <f>'3. Pooling calculations'!O51</f>
        <v/>
      </c>
      <c r="J16" s="128" t="str">
        <f>'3. Pooling calculations'!E80</f>
        <v/>
      </c>
      <c r="K16" s="18" t="str">
        <f>'3. Pooling calculations'!F80</f>
        <v/>
      </c>
      <c r="L16" s="127" t="str">
        <f>'3. Pooling calculations'!O80</f>
        <v/>
      </c>
      <c r="N16" s="128" t="str">
        <f>'3. Pooling calculations'!E109</f>
        <v/>
      </c>
      <c r="O16" s="18" t="str">
        <f>'3. Pooling calculations'!F109</f>
        <v/>
      </c>
      <c r="P16" s="127" t="str">
        <f>'3. Pooling calculations'!O109</f>
        <v/>
      </c>
    </row>
    <row r="17" spans="2:16">
      <c r="B17" s="128" t="str">
        <f>'3. Pooling calculations'!E23</f>
        <v/>
      </c>
      <c r="C17" s="18" t="str">
        <f>'3. Pooling calculations'!F23</f>
        <v/>
      </c>
      <c r="D17" s="127" t="str">
        <f>'3. Pooling calculations'!O23</f>
        <v/>
      </c>
      <c r="F17" s="128" t="str">
        <f>'3. Pooling calculations'!E52</f>
        <v/>
      </c>
      <c r="G17" s="18" t="str">
        <f>'3. Pooling calculations'!F52</f>
        <v/>
      </c>
      <c r="H17" s="127" t="str">
        <f>'3. Pooling calculations'!O52</f>
        <v/>
      </c>
      <c r="J17" s="128" t="str">
        <f>'3. Pooling calculations'!E81</f>
        <v/>
      </c>
      <c r="K17" s="18" t="str">
        <f>'3. Pooling calculations'!F81</f>
        <v/>
      </c>
      <c r="L17" s="127" t="str">
        <f>'3. Pooling calculations'!O81</f>
        <v/>
      </c>
      <c r="N17" s="128" t="str">
        <f>'3. Pooling calculations'!E110</f>
        <v/>
      </c>
      <c r="O17" s="18" t="str">
        <f>'3. Pooling calculations'!F110</f>
        <v/>
      </c>
      <c r="P17" s="127" t="str">
        <f>'3. Pooling calculations'!O110</f>
        <v/>
      </c>
    </row>
    <row r="18" spans="2:16">
      <c r="B18" s="128" t="str">
        <f>'3. Pooling calculations'!E24</f>
        <v/>
      </c>
      <c r="C18" s="18" t="str">
        <f>'3. Pooling calculations'!F24</f>
        <v/>
      </c>
      <c r="D18" s="127" t="str">
        <f>'3. Pooling calculations'!O24</f>
        <v/>
      </c>
      <c r="F18" s="128" t="str">
        <f>'3. Pooling calculations'!E53</f>
        <v/>
      </c>
      <c r="G18" s="18" t="str">
        <f>'3. Pooling calculations'!F53</f>
        <v/>
      </c>
      <c r="H18" s="127" t="str">
        <f>'3. Pooling calculations'!O53</f>
        <v/>
      </c>
      <c r="J18" s="128" t="str">
        <f>'3. Pooling calculations'!E82</f>
        <v/>
      </c>
      <c r="K18" s="18" t="str">
        <f>'3. Pooling calculations'!F82</f>
        <v/>
      </c>
      <c r="L18" s="127" t="str">
        <f>'3. Pooling calculations'!O82</f>
        <v/>
      </c>
      <c r="N18" s="128" t="str">
        <f>'3. Pooling calculations'!E111</f>
        <v/>
      </c>
      <c r="O18" s="18" t="str">
        <f>'3. Pooling calculations'!F111</f>
        <v/>
      </c>
      <c r="P18" s="127" t="str">
        <f>'3. Pooling calculations'!O111</f>
        <v/>
      </c>
    </row>
    <row r="19" spans="2:16">
      <c r="B19" s="128" t="str">
        <f>'3. Pooling calculations'!E25</f>
        <v/>
      </c>
      <c r="C19" s="18" t="str">
        <f>'3. Pooling calculations'!F25</f>
        <v/>
      </c>
      <c r="D19" s="127" t="str">
        <f>'3. Pooling calculations'!O25</f>
        <v/>
      </c>
      <c r="F19" s="128" t="str">
        <f>'3. Pooling calculations'!E54</f>
        <v/>
      </c>
      <c r="G19" s="18" t="str">
        <f>'3. Pooling calculations'!F54</f>
        <v/>
      </c>
      <c r="H19" s="127" t="str">
        <f>'3. Pooling calculations'!O54</f>
        <v/>
      </c>
      <c r="J19" s="128" t="str">
        <f>'3. Pooling calculations'!E83</f>
        <v/>
      </c>
      <c r="K19" s="18" t="str">
        <f>'3. Pooling calculations'!F83</f>
        <v/>
      </c>
      <c r="L19" s="127" t="str">
        <f>'3. Pooling calculations'!O83</f>
        <v/>
      </c>
      <c r="N19" s="128" t="str">
        <f>'3. Pooling calculations'!E112</f>
        <v/>
      </c>
      <c r="O19" s="18" t="str">
        <f>'3. Pooling calculations'!F112</f>
        <v/>
      </c>
      <c r="P19" s="127" t="str">
        <f>'3. Pooling calculations'!O112</f>
        <v/>
      </c>
    </row>
    <row r="20" spans="2:16">
      <c r="B20" s="128" t="str">
        <f>'3. Pooling calculations'!E26</f>
        <v/>
      </c>
      <c r="C20" s="18" t="str">
        <f>'3. Pooling calculations'!F26</f>
        <v/>
      </c>
      <c r="D20" s="127" t="str">
        <f>'3. Pooling calculations'!O26</f>
        <v/>
      </c>
      <c r="F20" s="128" t="str">
        <f>'3. Pooling calculations'!E55</f>
        <v/>
      </c>
      <c r="G20" s="18" t="str">
        <f>'3. Pooling calculations'!F55</f>
        <v/>
      </c>
      <c r="H20" s="127" t="str">
        <f>'3. Pooling calculations'!O55</f>
        <v/>
      </c>
      <c r="J20" s="128" t="str">
        <f>'3. Pooling calculations'!E84</f>
        <v/>
      </c>
      <c r="K20" s="18" t="str">
        <f>'3. Pooling calculations'!F84</f>
        <v/>
      </c>
      <c r="L20" s="127" t="str">
        <f>'3. Pooling calculations'!O84</f>
        <v/>
      </c>
      <c r="N20" s="128" t="str">
        <f>'3. Pooling calculations'!E113</f>
        <v/>
      </c>
      <c r="O20" s="18" t="str">
        <f>'3. Pooling calculations'!F113</f>
        <v/>
      </c>
      <c r="P20" s="127" t="str">
        <f>'3. Pooling calculations'!O113</f>
        <v/>
      </c>
    </row>
    <row r="21" spans="2:16">
      <c r="B21" s="128" t="str">
        <f>'3. Pooling calculations'!E27</f>
        <v/>
      </c>
      <c r="C21" s="18" t="str">
        <f>'3. Pooling calculations'!F27</f>
        <v/>
      </c>
      <c r="D21" s="127" t="str">
        <f>'3. Pooling calculations'!O27</f>
        <v/>
      </c>
      <c r="F21" s="128" t="str">
        <f>'3. Pooling calculations'!E56</f>
        <v/>
      </c>
      <c r="G21" s="18" t="str">
        <f>'3. Pooling calculations'!F56</f>
        <v/>
      </c>
      <c r="H21" s="127" t="str">
        <f>'3. Pooling calculations'!O56</f>
        <v/>
      </c>
      <c r="J21" s="128" t="str">
        <f>'3. Pooling calculations'!E85</f>
        <v/>
      </c>
      <c r="K21" s="18" t="str">
        <f>'3. Pooling calculations'!F85</f>
        <v/>
      </c>
      <c r="L21" s="127" t="str">
        <f>'3. Pooling calculations'!O85</f>
        <v/>
      </c>
      <c r="N21" s="128" t="str">
        <f>'3. Pooling calculations'!E114</f>
        <v/>
      </c>
      <c r="O21" s="18" t="str">
        <f>'3. Pooling calculations'!F114</f>
        <v/>
      </c>
      <c r="P21" s="127" t="str">
        <f>'3. Pooling calculations'!O114</f>
        <v/>
      </c>
    </row>
    <row r="22" spans="2:16">
      <c r="B22" s="128" t="str">
        <f>'3. Pooling calculations'!E28</f>
        <v/>
      </c>
      <c r="C22" s="18" t="str">
        <f>'3. Pooling calculations'!F28</f>
        <v/>
      </c>
      <c r="D22" s="127" t="str">
        <f>'3. Pooling calculations'!O28</f>
        <v/>
      </c>
      <c r="F22" s="128" t="str">
        <f>'3. Pooling calculations'!E57</f>
        <v/>
      </c>
      <c r="G22" s="18" t="str">
        <f>'3. Pooling calculations'!F57</f>
        <v/>
      </c>
      <c r="H22" s="127" t="str">
        <f>'3. Pooling calculations'!O57</f>
        <v/>
      </c>
      <c r="J22" s="128" t="str">
        <f>'3. Pooling calculations'!E86</f>
        <v/>
      </c>
      <c r="K22" s="18" t="str">
        <f>'3. Pooling calculations'!F86</f>
        <v/>
      </c>
      <c r="L22" s="127" t="str">
        <f>'3. Pooling calculations'!O86</f>
        <v/>
      </c>
      <c r="N22" s="128" t="str">
        <f>'3. Pooling calculations'!E115</f>
        <v/>
      </c>
      <c r="O22" s="18" t="str">
        <f>'3. Pooling calculations'!F115</f>
        <v/>
      </c>
      <c r="P22" s="127" t="str">
        <f>'3. Pooling calculations'!O115</f>
        <v/>
      </c>
    </row>
    <row r="23" spans="2:16">
      <c r="B23" s="128" t="str">
        <f>'3. Pooling calculations'!E29</f>
        <v/>
      </c>
      <c r="C23" s="18" t="str">
        <f>'3. Pooling calculations'!F29</f>
        <v/>
      </c>
      <c r="D23" s="127" t="str">
        <f>'3. Pooling calculations'!O29</f>
        <v/>
      </c>
      <c r="F23" s="128" t="str">
        <f>'3. Pooling calculations'!E58</f>
        <v/>
      </c>
      <c r="G23" s="18" t="str">
        <f>'3. Pooling calculations'!F58</f>
        <v/>
      </c>
      <c r="H23" s="127" t="str">
        <f>'3. Pooling calculations'!O58</f>
        <v/>
      </c>
      <c r="J23" s="128" t="str">
        <f>'3. Pooling calculations'!E87</f>
        <v/>
      </c>
      <c r="K23" s="18" t="str">
        <f>'3. Pooling calculations'!F87</f>
        <v/>
      </c>
      <c r="L23" s="127" t="str">
        <f>'3. Pooling calculations'!O87</f>
        <v/>
      </c>
      <c r="N23" s="128" t="str">
        <f>'3. Pooling calculations'!E116</f>
        <v/>
      </c>
      <c r="O23" s="18" t="str">
        <f>'3. Pooling calculations'!F116</f>
        <v/>
      </c>
      <c r="P23" s="127" t="str">
        <f>'3. Pooling calculations'!O116</f>
        <v/>
      </c>
    </row>
    <row r="24" spans="2:16">
      <c r="B24" s="128" t="str">
        <f>'3. Pooling calculations'!E30</f>
        <v/>
      </c>
      <c r="C24" s="18" t="str">
        <f>'3. Pooling calculations'!F30</f>
        <v/>
      </c>
      <c r="D24" s="127" t="str">
        <f>'3. Pooling calculations'!O30</f>
        <v/>
      </c>
      <c r="F24" s="128" t="str">
        <f>'3. Pooling calculations'!E59</f>
        <v/>
      </c>
      <c r="G24" s="18" t="str">
        <f>'3. Pooling calculations'!F59</f>
        <v/>
      </c>
      <c r="H24" s="127" t="str">
        <f>'3. Pooling calculations'!O59</f>
        <v/>
      </c>
      <c r="J24" s="128" t="str">
        <f>'3. Pooling calculations'!E88</f>
        <v/>
      </c>
      <c r="K24" s="18" t="str">
        <f>'3. Pooling calculations'!F88</f>
        <v/>
      </c>
      <c r="L24" s="127" t="str">
        <f>'3. Pooling calculations'!O88</f>
        <v/>
      </c>
      <c r="N24" s="128" t="str">
        <f>'3. Pooling calculations'!E117</f>
        <v/>
      </c>
      <c r="O24" s="18" t="str">
        <f>'3. Pooling calculations'!F117</f>
        <v/>
      </c>
      <c r="P24" s="127" t="str">
        <f>'3. Pooling calculations'!O117</f>
        <v/>
      </c>
    </row>
    <row r="25" spans="2:16">
      <c r="B25" s="128" t="str">
        <f>'3. Pooling calculations'!E31</f>
        <v/>
      </c>
      <c r="C25" s="18" t="str">
        <f>'3. Pooling calculations'!F31</f>
        <v/>
      </c>
      <c r="D25" s="127" t="str">
        <f>'3. Pooling calculations'!O31</f>
        <v/>
      </c>
      <c r="F25" s="128" t="str">
        <f>'3. Pooling calculations'!E60</f>
        <v/>
      </c>
      <c r="G25" s="18" t="str">
        <f>'3. Pooling calculations'!F60</f>
        <v/>
      </c>
      <c r="H25" s="127" t="str">
        <f>'3. Pooling calculations'!O60</f>
        <v/>
      </c>
      <c r="J25" s="128" t="str">
        <f>'3. Pooling calculations'!E89</f>
        <v/>
      </c>
      <c r="K25" s="18" t="str">
        <f>'3. Pooling calculations'!F89</f>
        <v/>
      </c>
      <c r="L25" s="127" t="str">
        <f>'3. Pooling calculations'!O89</f>
        <v/>
      </c>
      <c r="N25" s="128" t="str">
        <f>'3. Pooling calculations'!E118</f>
        <v/>
      </c>
      <c r="O25" s="18" t="str">
        <f>'3. Pooling calculations'!F118</f>
        <v/>
      </c>
      <c r="P25" s="127" t="str">
        <f>'3. Pooling calculations'!O118</f>
        <v/>
      </c>
    </row>
    <row r="26" spans="2:16">
      <c r="B26" s="128" t="str">
        <f>'3. Pooling calculations'!E32</f>
        <v/>
      </c>
      <c r="C26" s="18" t="str">
        <f>'3. Pooling calculations'!F32</f>
        <v/>
      </c>
      <c r="D26" s="127" t="str">
        <f>'3. Pooling calculations'!O32</f>
        <v/>
      </c>
      <c r="F26" s="128" t="str">
        <f>'3. Pooling calculations'!E61</f>
        <v/>
      </c>
      <c r="G26" s="18" t="str">
        <f>'3. Pooling calculations'!F61</f>
        <v/>
      </c>
      <c r="H26" s="127" t="str">
        <f>'3. Pooling calculations'!O61</f>
        <v/>
      </c>
      <c r="J26" s="128" t="str">
        <f>'3. Pooling calculations'!E90</f>
        <v/>
      </c>
      <c r="K26" s="18" t="str">
        <f>'3. Pooling calculations'!F90</f>
        <v/>
      </c>
      <c r="L26" s="127" t="str">
        <f>'3. Pooling calculations'!O90</f>
        <v/>
      </c>
      <c r="N26" s="128" t="str">
        <f>'3. Pooling calculations'!E119</f>
        <v/>
      </c>
      <c r="O26" s="18" t="str">
        <f>'3. Pooling calculations'!F119</f>
        <v/>
      </c>
      <c r="P26" s="127" t="str">
        <f>'3. Pooling calculations'!O119</f>
        <v/>
      </c>
    </row>
    <row r="27" spans="2:16">
      <c r="B27" s="128" t="str">
        <f>'3. Pooling calculations'!E33</f>
        <v/>
      </c>
      <c r="C27" s="18" t="str">
        <f>'3. Pooling calculations'!F33</f>
        <v/>
      </c>
      <c r="D27" s="127" t="str">
        <f>'3. Pooling calculations'!O33</f>
        <v/>
      </c>
      <c r="F27" s="128" t="str">
        <f>'3. Pooling calculations'!E62</f>
        <v/>
      </c>
      <c r="G27" s="18" t="str">
        <f>'3. Pooling calculations'!F62</f>
        <v/>
      </c>
      <c r="H27" s="127" t="str">
        <f>'3. Pooling calculations'!O62</f>
        <v/>
      </c>
      <c r="J27" s="128" t="str">
        <f>'3. Pooling calculations'!E91</f>
        <v/>
      </c>
      <c r="K27" s="18" t="str">
        <f>'3. Pooling calculations'!F91</f>
        <v/>
      </c>
      <c r="L27" s="127" t="str">
        <f>'3. Pooling calculations'!O91</f>
        <v/>
      </c>
      <c r="N27" s="128" t="str">
        <f>'3. Pooling calculations'!E120</f>
        <v/>
      </c>
      <c r="O27" s="18" t="str">
        <f>'3. Pooling calculations'!F120</f>
        <v/>
      </c>
      <c r="P27" s="127" t="str">
        <f>'3. Pooling calculations'!O120</f>
        <v/>
      </c>
    </row>
    <row r="28" spans="2:16" ht="15" thickBot="1">
      <c r="B28" s="128"/>
      <c r="D28" s="129"/>
      <c r="F28" s="128"/>
      <c r="H28" s="129"/>
      <c r="J28" s="128"/>
      <c r="L28" s="127"/>
      <c r="N28" s="128"/>
      <c r="P28" s="127"/>
    </row>
    <row r="29" spans="2:16">
      <c r="B29" s="130" t="s">
        <v>252</v>
      </c>
      <c r="C29" s="131"/>
      <c r="D29" s="132">
        <f>'3. Pooling calculations'!O34</f>
        <v>0</v>
      </c>
      <c r="F29" s="130" t="s">
        <v>252</v>
      </c>
      <c r="G29" s="131"/>
      <c r="H29" s="132">
        <f>'3. Pooling calculations'!O63</f>
        <v>0</v>
      </c>
      <c r="J29" s="130" t="s">
        <v>252</v>
      </c>
      <c r="K29" s="131"/>
      <c r="L29" s="132">
        <f>'3. Pooling calculations'!O92</f>
        <v>0</v>
      </c>
      <c r="N29" s="130" t="s">
        <v>252</v>
      </c>
      <c r="O29" s="131"/>
      <c r="P29" s="132">
        <f>'3. Pooling calculations'!O121</f>
        <v>0</v>
      </c>
    </row>
    <row r="30" spans="2:16" ht="15" thickBot="1">
      <c r="B30" s="123" t="s">
        <v>253</v>
      </c>
      <c r="C30" s="124"/>
      <c r="D30" s="133">
        <f>'3. Pooling calculations'!U15</f>
        <v>0</v>
      </c>
      <c r="F30" s="123" t="s">
        <v>253</v>
      </c>
      <c r="G30" s="124"/>
      <c r="H30" s="133">
        <f>'3. Pooling calculations'!U44</f>
        <v>0</v>
      </c>
      <c r="J30" s="123" t="s">
        <v>253</v>
      </c>
      <c r="K30" s="124"/>
      <c r="L30" s="133">
        <f>'3. Pooling calculations'!U73</f>
        <v>0</v>
      </c>
      <c r="N30" s="123" t="s">
        <v>253</v>
      </c>
      <c r="O30" s="124"/>
      <c r="P30" s="133">
        <f>'3. Pooling calculations'!U102</f>
        <v>0</v>
      </c>
    </row>
    <row r="33" spans="2:16" ht="23.45">
      <c r="B33" s="134" t="s">
        <v>254</v>
      </c>
      <c r="C33" s="135"/>
      <c r="D33" s="135"/>
    </row>
    <row r="34" spans="2:16" ht="15" thickBot="1"/>
    <row r="35" spans="2:16">
      <c r="B35" s="156" t="s">
        <v>208</v>
      </c>
      <c r="C35" s="157"/>
      <c r="D35" s="158"/>
      <c r="F35" s="156" t="s">
        <v>242</v>
      </c>
      <c r="G35" s="157"/>
      <c r="H35" s="158"/>
      <c r="J35" s="156" t="s">
        <v>244</v>
      </c>
      <c r="K35" s="157"/>
      <c r="L35" s="158"/>
      <c r="N35" s="156" t="s">
        <v>245</v>
      </c>
      <c r="O35" s="157"/>
      <c r="P35" s="158"/>
    </row>
    <row r="36" spans="2:16" ht="15" thickBot="1">
      <c r="B36" s="136" t="str" cm="1">
        <f t="array" ref="B36:D60">_xlfn.VSTACK(B3:D3, _xlfn.SORTBY(B4:D27, VALUE(SUBSTITUTE(TRIM(CLEAN(B4:B27)),"barcode","")), 1))</f>
        <v xml:space="preserve">barcode_arrangement </v>
      </c>
      <c r="C36" s="137" t="str">
        <v>Input_Well_ID</v>
      </c>
      <c r="D36" s="138" t="str">
        <v>Volume_to_pool_uL</v>
      </c>
      <c r="F36" s="136" t="str" cm="1">
        <f t="array" ref="F36:H60">_xlfn.VSTACK(F3:H3, _xlfn.SORTBY(F4:H27, VALUE(SUBSTITUTE(TRIM(CLEAN(F4:F27)),"barcode","")), 1))</f>
        <v xml:space="preserve">barcode_arrangement </v>
      </c>
      <c r="G36" s="137" t="str">
        <v>Input_Well_ID</v>
      </c>
      <c r="H36" s="138" t="str">
        <v>Volume_to_pool_uL</v>
      </c>
      <c r="J36" s="136" t="str" cm="1">
        <f t="array" ref="J36:L60">_xlfn.VSTACK(J3:L3, _xlfn.SORTBY(J4:L27, VALUE(SUBSTITUTE(TRIM(CLEAN(J4:J27)),"barcode","")), 1))</f>
        <v xml:space="preserve">barcode_arrangement </v>
      </c>
      <c r="K36" s="137" t="str">
        <v>Input_Well_ID</v>
      </c>
      <c r="L36" s="138" t="str">
        <v>Volume_to_pool_uL</v>
      </c>
      <c r="N36" s="136" t="str" cm="1">
        <f t="array" ref="N36:P60">_xlfn.VSTACK(N3:P3, _xlfn.SORTBY(N4:P27, VALUE(SUBSTITUTE(TRIM(CLEAN(N4:N27)),"barcode","")), 1))</f>
        <v xml:space="preserve">barcode_arrangement </v>
      </c>
      <c r="O36" s="137" t="str">
        <v>Input_Well_ID</v>
      </c>
      <c r="P36" s="138" t="str">
        <v>Volume_to_pool_uL</v>
      </c>
    </row>
    <row r="37" spans="2:16">
      <c r="B37" s="139" t="str">
        <v/>
      </c>
      <c r="C37" s="135" t="str">
        <v/>
      </c>
      <c r="D37" s="140" t="str">
        <v/>
      </c>
      <c r="F37" s="139" t="str">
        <v/>
      </c>
      <c r="G37" s="135" t="str">
        <v/>
      </c>
      <c r="H37" s="140" t="str">
        <v/>
      </c>
      <c r="J37" s="139" t="str">
        <v/>
      </c>
      <c r="K37" s="135" t="str">
        <v/>
      </c>
      <c r="L37" s="140" t="str">
        <v/>
      </c>
      <c r="N37" s="139" t="str">
        <v/>
      </c>
      <c r="O37" s="135" t="str">
        <v/>
      </c>
      <c r="P37" s="140" t="str">
        <v/>
      </c>
    </row>
    <row r="38" spans="2:16">
      <c r="B38" s="139" t="str">
        <v/>
      </c>
      <c r="C38" s="135" t="str">
        <v/>
      </c>
      <c r="D38" s="140" t="str">
        <v/>
      </c>
      <c r="F38" s="139" t="str">
        <v/>
      </c>
      <c r="G38" s="135" t="str">
        <v/>
      </c>
      <c r="H38" s="140" t="str">
        <v/>
      </c>
      <c r="J38" s="139" t="str">
        <v/>
      </c>
      <c r="K38" s="135" t="str">
        <v/>
      </c>
      <c r="L38" s="140" t="str">
        <v/>
      </c>
      <c r="N38" s="139" t="str">
        <v/>
      </c>
      <c r="O38" s="135" t="str">
        <v/>
      </c>
      <c r="P38" s="140" t="str">
        <v/>
      </c>
    </row>
    <row r="39" spans="2:16">
      <c r="B39" s="139" t="str">
        <v/>
      </c>
      <c r="C39" s="135" t="str">
        <v/>
      </c>
      <c r="D39" s="140" t="str">
        <v/>
      </c>
      <c r="F39" s="139" t="str">
        <v/>
      </c>
      <c r="G39" s="135" t="str">
        <v/>
      </c>
      <c r="H39" s="140" t="str">
        <v/>
      </c>
      <c r="J39" s="139" t="str">
        <v/>
      </c>
      <c r="K39" s="135" t="str">
        <v/>
      </c>
      <c r="L39" s="140" t="str">
        <v/>
      </c>
      <c r="N39" s="139" t="str">
        <v/>
      </c>
      <c r="O39" s="135" t="str">
        <v/>
      </c>
      <c r="P39" s="140" t="str">
        <v/>
      </c>
    </row>
    <row r="40" spans="2:16">
      <c r="B40" s="139" t="str">
        <v/>
      </c>
      <c r="C40" s="135" t="str">
        <v/>
      </c>
      <c r="D40" s="140" t="str">
        <v/>
      </c>
      <c r="F40" s="139" t="str">
        <v/>
      </c>
      <c r="G40" s="135" t="str">
        <v/>
      </c>
      <c r="H40" s="140" t="str">
        <v/>
      </c>
      <c r="J40" s="139" t="str">
        <v/>
      </c>
      <c r="K40" s="135" t="str">
        <v/>
      </c>
      <c r="L40" s="140" t="str">
        <v/>
      </c>
      <c r="N40" s="139" t="str">
        <v/>
      </c>
      <c r="O40" s="135" t="str">
        <v/>
      </c>
      <c r="P40" s="140" t="str">
        <v/>
      </c>
    </row>
    <row r="41" spans="2:16">
      <c r="B41" s="139" t="str">
        <v/>
      </c>
      <c r="C41" s="135" t="str">
        <v/>
      </c>
      <c r="D41" s="140" t="str">
        <v/>
      </c>
      <c r="F41" s="139" t="str">
        <v/>
      </c>
      <c r="G41" s="135" t="str">
        <v/>
      </c>
      <c r="H41" s="140" t="str">
        <v/>
      </c>
      <c r="J41" s="139" t="str">
        <v/>
      </c>
      <c r="K41" s="135" t="str">
        <v/>
      </c>
      <c r="L41" s="140" t="str">
        <v/>
      </c>
      <c r="N41" s="139" t="str">
        <v/>
      </c>
      <c r="O41" s="135" t="str">
        <v/>
      </c>
      <c r="P41" s="140" t="str">
        <v/>
      </c>
    </row>
    <row r="42" spans="2:16">
      <c r="B42" s="139" t="str">
        <v/>
      </c>
      <c r="C42" s="135" t="str">
        <v/>
      </c>
      <c r="D42" s="140" t="str">
        <v/>
      </c>
      <c r="F42" s="139" t="str">
        <v/>
      </c>
      <c r="G42" s="135" t="str">
        <v/>
      </c>
      <c r="H42" s="140" t="str">
        <v/>
      </c>
      <c r="J42" s="139" t="str">
        <v/>
      </c>
      <c r="K42" s="135" t="str">
        <v/>
      </c>
      <c r="L42" s="140" t="str">
        <v/>
      </c>
      <c r="N42" s="139" t="str">
        <v/>
      </c>
      <c r="O42" s="135" t="str">
        <v/>
      </c>
      <c r="P42" s="140" t="str">
        <v/>
      </c>
    </row>
    <row r="43" spans="2:16">
      <c r="B43" s="139" t="str">
        <v/>
      </c>
      <c r="C43" s="135" t="str">
        <v/>
      </c>
      <c r="D43" s="140" t="str">
        <v/>
      </c>
      <c r="F43" s="139" t="str">
        <v/>
      </c>
      <c r="G43" s="135" t="str">
        <v/>
      </c>
      <c r="H43" s="140" t="str">
        <v/>
      </c>
      <c r="J43" s="139" t="str">
        <v/>
      </c>
      <c r="K43" s="135" t="str">
        <v/>
      </c>
      <c r="L43" s="140" t="str">
        <v/>
      </c>
      <c r="N43" s="139" t="str">
        <v/>
      </c>
      <c r="O43" s="135" t="str">
        <v/>
      </c>
      <c r="P43" s="140" t="str">
        <v/>
      </c>
    </row>
    <row r="44" spans="2:16">
      <c r="B44" s="139" t="str">
        <v/>
      </c>
      <c r="C44" s="135" t="str">
        <v/>
      </c>
      <c r="D44" s="140" t="str">
        <v/>
      </c>
      <c r="F44" s="139" t="str">
        <v/>
      </c>
      <c r="G44" s="135" t="str">
        <v/>
      </c>
      <c r="H44" s="140" t="str">
        <v/>
      </c>
      <c r="J44" s="139" t="str">
        <v/>
      </c>
      <c r="K44" s="135" t="str">
        <v/>
      </c>
      <c r="L44" s="140" t="str">
        <v/>
      </c>
      <c r="N44" s="139" t="str">
        <v/>
      </c>
      <c r="O44" s="135" t="str">
        <v/>
      </c>
      <c r="P44" s="140" t="str">
        <v/>
      </c>
    </row>
    <row r="45" spans="2:16">
      <c r="B45" s="139" t="str">
        <v/>
      </c>
      <c r="C45" s="135" t="str">
        <v/>
      </c>
      <c r="D45" s="140" t="str">
        <v/>
      </c>
      <c r="F45" s="139" t="str">
        <v/>
      </c>
      <c r="G45" s="135" t="str">
        <v/>
      </c>
      <c r="H45" s="140" t="str">
        <v/>
      </c>
      <c r="J45" s="139" t="str">
        <v/>
      </c>
      <c r="K45" s="135" t="str">
        <v/>
      </c>
      <c r="L45" s="140" t="str">
        <v/>
      </c>
      <c r="N45" s="139" t="str">
        <v/>
      </c>
      <c r="O45" s="135" t="str">
        <v/>
      </c>
      <c r="P45" s="140" t="str">
        <v/>
      </c>
    </row>
    <row r="46" spans="2:16">
      <c r="B46" s="139" t="str">
        <v/>
      </c>
      <c r="C46" s="135" t="str">
        <v/>
      </c>
      <c r="D46" s="140" t="str">
        <v/>
      </c>
      <c r="F46" s="139" t="str">
        <v/>
      </c>
      <c r="G46" s="135" t="str">
        <v/>
      </c>
      <c r="H46" s="140" t="str">
        <v/>
      </c>
      <c r="J46" s="139" t="str">
        <v/>
      </c>
      <c r="K46" s="135" t="str">
        <v/>
      </c>
      <c r="L46" s="140" t="str">
        <v/>
      </c>
      <c r="N46" s="139" t="str">
        <v/>
      </c>
      <c r="O46" s="135" t="str">
        <v/>
      </c>
      <c r="P46" s="140" t="str">
        <v/>
      </c>
    </row>
    <row r="47" spans="2:16">
      <c r="B47" s="139" t="str">
        <v/>
      </c>
      <c r="C47" s="135" t="str">
        <v/>
      </c>
      <c r="D47" s="140" t="str">
        <v/>
      </c>
      <c r="F47" s="139" t="str">
        <v/>
      </c>
      <c r="G47" s="135" t="str">
        <v/>
      </c>
      <c r="H47" s="140" t="str">
        <v/>
      </c>
      <c r="J47" s="139" t="str">
        <v/>
      </c>
      <c r="K47" s="135" t="str">
        <v/>
      </c>
      <c r="L47" s="140" t="str">
        <v/>
      </c>
      <c r="N47" s="139" t="str">
        <v/>
      </c>
      <c r="O47" s="135" t="str">
        <v/>
      </c>
      <c r="P47" s="140" t="str">
        <v/>
      </c>
    </row>
    <row r="48" spans="2:16">
      <c r="B48" s="139" t="str">
        <v/>
      </c>
      <c r="C48" s="135" t="str">
        <v/>
      </c>
      <c r="D48" s="140" t="str">
        <v/>
      </c>
      <c r="F48" s="139" t="str">
        <v/>
      </c>
      <c r="G48" s="135" t="str">
        <v/>
      </c>
      <c r="H48" s="140" t="str">
        <v/>
      </c>
      <c r="J48" s="139" t="str">
        <v/>
      </c>
      <c r="K48" s="135" t="str">
        <v/>
      </c>
      <c r="L48" s="140" t="str">
        <v/>
      </c>
      <c r="N48" s="139" t="str">
        <v/>
      </c>
      <c r="O48" s="135" t="str">
        <v/>
      </c>
      <c r="P48" s="140" t="str">
        <v/>
      </c>
    </row>
    <row r="49" spans="2:16">
      <c r="B49" s="139" t="str">
        <v/>
      </c>
      <c r="C49" s="135" t="str">
        <v/>
      </c>
      <c r="D49" s="140" t="str">
        <v/>
      </c>
      <c r="F49" s="139" t="str">
        <v/>
      </c>
      <c r="G49" s="135" t="str">
        <v/>
      </c>
      <c r="H49" s="140" t="str">
        <v/>
      </c>
      <c r="J49" s="139" t="str">
        <v/>
      </c>
      <c r="K49" s="135" t="str">
        <v/>
      </c>
      <c r="L49" s="140" t="str">
        <v/>
      </c>
      <c r="N49" s="139" t="str">
        <v/>
      </c>
      <c r="O49" s="135" t="str">
        <v/>
      </c>
      <c r="P49" s="140" t="str">
        <v/>
      </c>
    </row>
    <row r="50" spans="2:16">
      <c r="B50" s="139" t="str">
        <v/>
      </c>
      <c r="C50" s="135" t="str">
        <v/>
      </c>
      <c r="D50" s="140" t="str">
        <v/>
      </c>
      <c r="F50" s="139" t="str">
        <v/>
      </c>
      <c r="G50" s="135" t="str">
        <v/>
      </c>
      <c r="H50" s="140" t="str">
        <v/>
      </c>
      <c r="J50" s="139" t="str">
        <v/>
      </c>
      <c r="K50" s="135" t="str">
        <v/>
      </c>
      <c r="L50" s="140" t="str">
        <v/>
      </c>
      <c r="N50" s="139" t="str">
        <v/>
      </c>
      <c r="O50" s="135" t="str">
        <v/>
      </c>
      <c r="P50" s="140" t="str">
        <v/>
      </c>
    </row>
    <row r="51" spans="2:16">
      <c r="B51" s="139" t="str">
        <v/>
      </c>
      <c r="C51" s="135" t="str">
        <v/>
      </c>
      <c r="D51" s="140" t="str">
        <v/>
      </c>
      <c r="F51" s="139" t="str">
        <v/>
      </c>
      <c r="G51" s="135" t="str">
        <v/>
      </c>
      <c r="H51" s="140" t="str">
        <v/>
      </c>
      <c r="J51" s="139" t="str">
        <v/>
      </c>
      <c r="K51" s="135" t="str">
        <v/>
      </c>
      <c r="L51" s="140" t="str">
        <v/>
      </c>
      <c r="N51" s="139" t="str">
        <v/>
      </c>
      <c r="O51" s="135" t="str">
        <v/>
      </c>
      <c r="P51" s="140" t="str">
        <v/>
      </c>
    </row>
    <row r="52" spans="2:16">
      <c r="B52" s="139" t="str">
        <v/>
      </c>
      <c r="C52" s="135" t="str">
        <v/>
      </c>
      <c r="D52" s="140" t="str">
        <v/>
      </c>
      <c r="F52" s="139" t="str">
        <v/>
      </c>
      <c r="G52" s="135" t="str">
        <v/>
      </c>
      <c r="H52" s="140" t="str">
        <v/>
      </c>
      <c r="J52" s="139" t="str">
        <v/>
      </c>
      <c r="K52" s="135" t="str">
        <v/>
      </c>
      <c r="L52" s="140" t="str">
        <v/>
      </c>
      <c r="N52" s="139" t="str">
        <v/>
      </c>
      <c r="O52" s="135" t="str">
        <v/>
      </c>
      <c r="P52" s="140" t="str">
        <v/>
      </c>
    </row>
    <row r="53" spans="2:16">
      <c r="B53" s="139" t="str">
        <v/>
      </c>
      <c r="C53" s="135" t="str">
        <v/>
      </c>
      <c r="D53" s="140" t="str">
        <v/>
      </c>
      <c r="F53" s="139" t="str">
        <v/>
      </c>
      <c r="G53" s="135" t="str">
        <v/>
      </c>
      <c r="H53" s="140" t="str">
        <v/>
      </c>
      <c r="J53" s="139" t="str">
        <v/>
      </c>
      <c r="K53" s="135" t="str">
        <v/>
      </c>
      <c r="L53" s="140" t="str">
        <v/>
      </c>
      <c r="N53" s="139" t="str">
        <v/>
      </c>
      <c r="O53" s="135" t="str">
        <v/>
      </c>
      <c r="P53" s="140" t="str">
        <v/>
      </c>
    </row>
    <row r="54" spans="2:16">
      <c r="B54" s="139" t="str">
        <v/>
      </c>
      <c r="C54" s="135" t="str">
        <v/>
      </c>
      <c r="D54" s="140" t="str">
        <v/>
      </c>
      <c r="F54" s="139" t="str">
        <v/>
      </c>
      <c r="G54" s="135" t="str">
        <v/>
      </c>
      <c r="H54" s="140" t="str">
        <v/>
      </c>
      <c r="J54" s="139" t="str">
        <v/>
      </c>
      <c r="K54" s="135" t="str">
        <v/>
      </c>
      <c r="L54" s="140" t="str">
        <v/>
      </c>
      <c r="N54" s="139" t="str">
        <v/>
      </c>
      <c r="O54" s="135" t="str">
        <v/>
      </c>
      <c r="P54" s="140" t="str">
        <v/>
      </c>
    </row>
    <row r="55" spans="2:16">
      <c r="B55" s="139" t="str">
        <v/>
      </c>
      <c r="C55" s="135" t="str">
        <v/>
      </c>
      <c r="D55" s="140" t="str">
        <v/>
      </c>
      <c r="F55" s="139" t="str">
        <v/>
      </c>
      <c r="G55" s="135" t="str">
        <v/>
      </c>
      <c r="H55" s="140" t="str">
        <v/>
      </c>
      <c r="J55" s="139" t="str">
        <v/>
      </c>
      <c r="K55" s="135" t="str">
        <v/>
      </c>
      <c r="L55" s="140" t="str">
        <v/>
      </c>
      <c r="N55" s="139" t="str">
        <v/>
      </c>
      <c r="O55" s="135" t="str">
        <v/>
      </c>
      <c r="P55" s="140" t="str">
        <v/>
      </c>
    </row>
    <row r="56" spans="2:16">
      <c r="B56" s="139" t="str">
        <v/>
      </c>
      <c r="C56" s="135" t="str">
        <v/>
      </c>
      <c r="D56" s="140" t="str">
        <v/>
      </c>
      <c r="F56" s="139" t="str">
        <v/>
      </c>
      <c r="G56" s="135" t="str">
        <v/>
      </c>
      <c r="H56" s="140" t="str">
        <v/>
      </c>
      <c r="J56" s="139" t="str">
        <v/>
      </c>
      <c r="K56" s="135" t="str">
        <v/>
      </c>
      <c r="L56" s="140" t="str">
        <v/>
      </c>
      <c r="N56" s="139" t="str">
        <v/>
      </c>
      <c r="O56" s="135" t="str">
        <v/>
      </c>
      <c r="P56" s="140" t="str">
        <v/>
      </c>
    </row>
    <row r="57" spans="2:16">
      <c r="B57" s="139" t="str">
        <v/>
      </c>
      <c r="C57" s="135" t="str">
        <v/>
      </c>
      <c r="D57" s="140" t="str">
        <v/>
      </c>
      <c r="F57" s="139" t="str">
        <v/>
      </c>
      <c r="G57" s="135" t="str">
        <v/>
      </c>
      <c r="H57" s="140" t="str">
        <v/>
      </c>
      <c r="J57" s="139" t="str">
        <v/>
      </c>
      <c r="K57" s="135" t="str">
        <v/>
      </c>
      <c r="L57" s="140" t="str">
        <v/>
      </c>
      <c r="N57" s="139" t="str">
        <v/>
      </c>
      <c r="O57" s="135" t="str">
        <v/>
      </c>
      <c r="P57" s="140" t="str">
        <v/>
      </c>
    </row>
    <row r="58" spans="2:16">
      <c r="B58" s="139" t="str">
        <v/>
      </c>
      <c r="C58" s="135" t="str">
        <v/>
      </c>
      <c r="D58" s="140" t="str">
        <v/>
      </c>
      <c r="F58" s="139" t="str">
        <v/>
      </c>
      <c r="G58" s="135" t="str">
        <v/>
      </c>
      <c r="H58" s="140" t="str">
        <v/>
      </c>
      <c r="J58" s="139" t="str">
        <v/>
      </c>
      <c r="K58" s="135" t="str">
        <v/>
      </c>
      <c r="L58" s="140" t="str">
        <v/>
      </c>
      <c r="N58" s="139" t="str">
        <v/>
      </c>
      <c r="O58" s="135" t="str">
        <v/>
      </c>
      <c r="P58" s="140" t="str">
        <v/>
      </c>
    </row>
    <row r="59" spans="2:16">
      <c r="B59" s="139" t="str">
        <v/>
      </c>
      <c r="C59" s="135" t="str">
        <v/>
      </c>
      <c r="D59" s="140" t="str">
        <v/>
      </c>
      <c r="F59" s="139" t="str">
        <v/>
      </c>
      <c r="G59" s="135" t="str">
        <v/>
      </c>
      <c r="H59" s="140" t="str">
        <v/>
      </c>
      <c r="J59" s="139" t="str">
        <v/>
      </c>
      <c r="K59" s="135" t="str">
        <v/>
      </c>
      <c r="L59" s="140" t="str">
        <v/>
      </c>
      <c r="N59" s="139" t="str">
        <v/>
      </c>
      <c r="O59" s="135" t="str">
        <v/>
      </c>
      <c r="P59" s="140" t="str">
        <v/>
      </c>
    </row>
    <row r="60" spans="2:16">
      <c r="B60" s="139" t="str">
        <v/>
      </c>
      <c r="C60" s="135" t="str">
        <v/>
      </c>
      <c r="D60" s="140" t="str">
        <v/>
      </c>
      <c r="F60" s="139" t="str">
        <v/>
      </c>
      <c r="G60" s="135" t="str">
        <v/>
      </c>
      <c r="H60" s="140" t="str">
        <v/>
      </c>
      <c r="J60" s="139" t="str">
        <v/>
      </c>
      <c r="K60" s="135" t="str">
        <v/>
      </c>
      <c r="L60" s="140" t="str">
        <v/>
      </c>
      <c r="N60" s="139" t="str">
        <v/>
      </c>
      <c r="O60" s="135" t="str">
        <v/>
      </c>
      <c r="P60" s="140" t="str">
        <v/>
      </c>
    </row>
    <row r="61" spans="2:16" ht="15" thickBot="1">
      <c r="B61" s="139"/>
      <c r="C61" s="135"/>
      <c r="D61" s="141"/>
      <c r="F61" s="139"/>
      <c r="G61" s="135"/>
      <c r="H61" s="141"/>
      <c r="J61" s="139"/>
      <c r="K61" s="135"/>
      <c r="L61" s="140"/>
      <c r="N61" s="139"/>
      <c r="O61" s="135"/>
      <c r="P61" s="140"/>
    </row>
    <row r="62" spans="2:16">
      <c r="B62" s="142" t="s">
        <v>252</v>
      </c>
      <c r="C62" s="143"/>
      <c r="D62" s="144">
        <f>D29</f>
        <v>0</v>
      </c>
      <c r="F62" s="142" t="s">
        <v>252</v>
      </c>
      <c r="G62" s="143"/>
      <c r="H62" s="144">
        <f>H29</f>
        <v>0</v>
      </c>
      <c r="J62" s="142" t="s">
        <v>252</v>
      </c>
      <c r="K62" s="143"/>
      <c r="L62" s="144">
        <f>L29</f>
        <v>0</v>
      </c>
      <c r="N62" s="142" t="s">
        <v>252</v>
      </c>
      <c r="O62" s="143"/>
      <c r="P62" s="144">
        <f>P29</f>
        <v>0</v>
      </c>
    </row>
    <row r="63" spans="2:16" ht="15" thickBot="1">
      <c r="B63" s="136" t="s">
        <v>253</v>
      </c>
      <c r="C63" s="137"/>
      <c r="D63" s="145">
        <f>D30</f>
        <v>0</v>
      </c>
      <c r="F63" s="136" t="s">
        <v>253</v>
      </c>
      <c r="G63" s="137"/>
      <c r="H63" s="145">
        <f>H30</f>
        <v>0</v>
      </c>
      <c r="J63" s="136" t="s">
        <v>253</v>
      </c>
      <c r="K63" s="137"/>
      <c r="L63" s="145">
        <f>L30</f>
        <v>0</v>
      </c>
      <c r="N63" s="136" t="s">
        <v>253</v>
      </c>
      <c r="O63" s="137"/>
      <c r="P63" s="145">
        <f>P30</f>
        <v>0</v>
      </c>
    </row>
  </sheetData>
  <sheetProtection sheet="1" objects="1" scenarios="1"/>
  <sortState xmlns:xlrd2="http://schemas.microsoft.com/office/spreadsheetml/2017/richdata2" ref="N4:P28">
    <sortCondition ref="N4:N28"/>
  </sortState>
  <mergeCells count="8">
    <mergeCell ref="B2:D2"/>
    <mergeCell ref="F2:H2"/>
    <mergeCell ref="J2:L2"/>
    <mergeCell ref="N2:P2"/>
    <mergeCell ref="B35:D35"/>
    <mergeCell ref="F35:H35"/>
    <mergeCell ref="J35:L35"/>
    <mergeCell ref="N35:P35"/>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38D3D-6C06-4596-8579-2404A045BD0D}">
  <dimension ref="C3:O13"/>
  <sheetViews>
    <sheetView workbookViewId="0">
      <selection activeCell="D4" sqref="D4"/>
    </sheetView>
  </sheetViews>
  <sheetFormatPr defaultRowHeight="14.45"/>
  <sheetData>
    <row r="3" spans="3:15" ht="15" thickBot="1"/>
    <row r="4" spans="3:15" ht="20.100000000000001" customHeight="1" thickBot="1">
      <c r="C4" s="15"/>
      <c r="D4" s="13">
        <v>1</v>
      </c>
      <c r="E4" s="13">
        <v>2</v>
      </c>
      <c r="F4" s="13">
        <v>3</v>
      </c>
      <c r="G4" s="13">
        <v>4</v>
      </c>
      <c r="H4" s="13">
        <v>5</v>
      </c>
      <c r="I4" s="13">
        <v>6</v>
      </c>
      <c r="J4" s="13">
        <v>7</v>
      </c>
      <c r="K4" s="13">
        <v>8</v>
      </c>
      <c r="L4" s="13">
        <v>9</v>
      </c>
      <c r="M4" s="13">
        <v>10</v>
      </c>
      <c r="N4" s="13">
        <v>11</v>
      </c>
      <c r="O4" s="14">
        <v>12</v>
      </c>
    </row>
    <row r="5" spans="3:15" ht="20.100000000000001" customHeight="1">
      <c r="C5" s="16" t="s">
        <v>255</v>
      </c>
      <c r="D5" s="9">
        <v>1</v>
      </c>
      <c r="E5" s="9">
        <v>9</v>
      </c>
      <c r="F5" s="9">
        <v>17</v>
      </c>
      <c r="G5" s="9">
        <v>25</v>
      </c>
      <c r="H5" s="9">
        <v>33</v>
      </c>
      <c r="I5" s="9">
        <v>41</v>
      </c>
      <c r="J5" s="9">
        <v>49</v>
      </c>
      <c r="K5" s="9">
        <v>57</v>
      </c>
      <c r="L5" s="9">
        <v>65</v>
      </c>
      <c r="M5" s="9">
        <v>73</v>
      </c>
      <c r="N5" s="9">
        <v>81</v>
      </c>
      <c r="O5" s="10">
        <v>89</v>
      </c>
    </row>
    <row r="6" spans="3:15" ht="20.100000000000001" customHeight="1">
      <c r="C6" s="16" t="s">
        <v>256</v>
      </c>
      <c r="D6" s="9">
        <v>2</v>
      </c>
      <c r="E6" s="9">
        <v>10</v>
      </c>
      <c r="F6" s="9">
        <v>18</v>
      </c>
      <c r="G6" s="9">
        <v>26</v>
      </c>
      <c r="H6" s="9">
        <v>34</v>
      </c>
      <c r="I6" s="9">
        <v>42</v>
      </c>
      <c r="J6" s="9">
        <v>50</v>
      </c>
      <c r="K6" s="9">
        <v>58</v>
      </c>
      <c r="L6" s="9">
        <v>66</v>
      </c>
      <c r="M6" s="9">
        <v>74</v>
      </c>
      <c r="N6" s="9">
        <v>82</v>
      </c>
      <c r="O6" s="10">
        <v>90</v>
      </c>
    </row>
    <row r="7" spans="3:15" ht="20.100000000000001" customHeight="1">
      <c r="C7" s="16" t="s">
        <v>257</v>
      </c>
      <c r="D7" s="9">
        <v>3</v>
      </c>
      <c r="E7" s="9">
        <v>11</v>
      </c>
      <c r="F7" s="9">
        <v>19</v>
      </c>
      <c r="G7" s="9">
        <v>27</v>
      </c>
      <c r="H7" s="9">
        <v>35</v>
      </c>
      <c r="I7" s="9">
        <v>43</v>
      </c>
      <c r="J7" s="9">
        <v>51</v>
      </c>
      <c r="K7" s="9">
        <v>59</v>
      </c>
      <c r="L7" s="9">
        <v>67</v>
      </c>
      <c r="M7" s="9">
        <v>75</v>
      </c>
      <c r="N7" s="9">
        <v>83</v>
      </c>
      <c r="O7" s="10">
        <v>91</v>
      </c>
    </row>
    <row r="8" spans="3:15" ht="20.100000000000001" customHeight="1">
      <c r="C8" s="16" t="s">
        <v>258</v>
      </c>
      <c r="D8" s="9">
        <v>4</v>
      </c>
      <c r="E8" s="9">
        <v>12</v>
      </c>
      <c r="F8" s="9">
        <v>20</v>
      </c>
      <c r="G8" s="9">
        <v>28</v>
      </c>
      <c r="H8" s="9">
        <v>36</v>
      </c>
      <c r="I8" s="9">
        <v>44</v>
      </c>
      <c r="J8" s="9">
        <v>52</v>
      </c>
      <c r="K8" s="9">
        <v>60</v>
      </c>
      <c r="L8" s="9">
        <v>68</v>
      </c>
      <c r="M8" s="9">
        <v>76</v>
      </c>
      <c r="N8" s="9">
        <v>84</v>
      </c>
      <c r="O8" s="10">
        <v>92</v>
      </c>
    </row>
    <row r="9" spans="3:15" ht="20.100000000000001" customHeight="1">
      <c r="C9" s="16" t="s">
        <v>259</v>
      </c>
      <c r="D9" s="9">
        <v>5</v>
      </c>
      <c r="E9" s="9">
        <v>13</v>
      </c>
      <c r="F9" s="9">
        <v>21</v>
      </c>
      <c r="G9" s="9">
        <v>29</v>
      </c>
      <c r="H9" s="9">
        <v>37</v>
      </c>
      <c r="I9" s="9">
        <v>45</v>
      </c>
      <c r="J9" s="9">
        <v>53</v>
      </c>
      <c r="K9" s="9">
        <v>61</v>
      </c>
      <c r="L9" s="9">
        <v>69</v>
      </c>
      <c r="M9" s="9">
        <v>77</v>
      </c>
      <c r="N9" s="9">
        <v>85</v>
      </c>
      <c r="O9" s="10">
        <v>93</v>
      </c>
    </row>
    <row r="10" spans="3:15" ht="20.100000000000001" customHeight="1">
      <c r="C10" s="16" t="s">
        <v>260</v>
      </c>
      <c r="D10" s="9">
        <v>6</v>
      </c>
      <c r="E10" s="9">
        <v>14</v>
      </c>
      <c r="F10" s="9">
        <v>22</v>
      </c>
      <c r="G10" s="9">
        <v>30</v>
      </c>
      <c r="H10" s="9">
        <v>38</v>
      </c>
      <c r="I10" s="9">
        <v>46</v>
      </c>
      <c r="J10" s="9">
        <v>54</v>
      </c>
      <c r="K10" s="9">
        <v>62</v>
      </c>
      <c r="L10" s="9">
        <v>70</v>
      </c>
      <c r="M10" s="9">
        <v>78</v>
      </c>
      <c r="N10" s="9">
        <v>86</v>
      </c>
      <c r="O10" s="10">
        <v>94</v>
      </c>
    </row>
    <row r="11" spans="3:15" ht="20.100000000000001" customHeight="1">
      <c r="C11" s="16" t="s">
        <v>261</v>
      </c>
      <c r="D11" s="9">
        <v>7</v>
      </c>
      <c r="E11" s="9">
        <v>15</v>
      </c>
      <c r="F11" s="9">
        <v>23</v>
      </c>
      <c r="G11" s="9">
        <v>31</v>
      </c>
      <c r="H11" s="9">
        <v>39</v>
      </c>
      <c r="I11" s="9">
        <v>47</v>
      </c>
      <c r="J11" s="9">
        <v>55</v>
      </c>
      <c r="K11" s="9">
        <v>63</v>
      </c>
      <c r="L11" s="9">
        <v>71</v>
      </c>
      <c r="M11" s="9">
        <v>79</v>
      </c>
      <c r="N11" s="9">
        <v>87</v>
      </c>
      <c r="O11" s="10">
        <v>95</v>
      </c>
    </row>
    <row r="12" spans="3:15" ht="20.100000000000001" customHeight="1" thickBot="1">
      <c r="C12" s="17" t="s">
        <v>262</v>
      </c>
      <c r="D12" s="11">
        <v>8</v>
      </c>
      <c r="E12" s="11">
        <v>16</v>
      </c>
      <c r="F12" s="11">
        <v>24</v>
      </c>
      <c r="G12" s="11">
        <v>32</v>
      </c>
      <c r="H12" s="11">
        <v>40</v>
      </c>
      <c r="I12" s="11">
        <v>48</v>
      </c>
      <c r="J12" s="11">
        <v>56</v>
      </c>
      <c r="K12" s="11">
        <v>64</v>
      </c>
      <c r="L12" s="11">
        <v>72</v>
      </c>
      <c r="M12" s="11">
        <v>80</v>
      </c>
      <c r="N12" s="11">
        <v>88</v>
      </c>
      <c r="O12" s="12">
        <v>96</v>
      </c>
    </row>
    <row r="13" spans="3:15">
      <c r="I13" s="9"/>
    </row>
  </sheetData>
  <sheetProtection sheet="1" objects="1" scenarios="1"/>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83954-6CA8-47D5-A154-2828458E2CD2}">
  <dimension ref="C2:M111"/>
  <sheetViews>
    <sheetView workbookViewId="0">
      <selection activeCell="M93" sqref="M93"/>
    </sheetView>
  </sheetViews>
  <sheetFormatPr defaultRowHeight="14.45"/>
  <cols>
    <col min="4" max="4" width="21.28515625" customWidth="1"/>
    <col min="5" max="5" width="18.42578125" customWidth="1"/>
    <col min="6" max="6" width="11.42578125" customWidth="1"/>
    <col min="7" max="7" width="15.5703125" customWidth="1"/>
    <col min="8" max="8" width="10.5703125" customWidth="1"/>
    <col min="12" max="12" width="36" customWidth="1"/>
  </cols>
  <sheetData>
    <row r="2" spans="4:13">
      <c r="D2" s="1" t="s">
        <v>263</v>
      </c>
    </row>
    <row r="4" spans="4:13">
      <c r="D4" s="1" t="s">
        <v>208</v>
      </c>
    </row>
    <row r="5" spans="4:13">
      <c r="D5" s="3" t="s">
        <v>211</v>
      </c>
      <c r="E5" s="3" t="s">
        <v>264</v>
      </c>
      <c r="F5" s="3" t="s">
        <v>216</v>
      </c>
      <c r="G5" s="3" t="s">
        <v>217</v>
      </c>
      <c r="H5" s="3" t="s">
        <v>265</v>
      </c>
      <c r="L5" s="1" t="s">
        <v>266</v>
      </c>
      <c r="M5">
        <v>9.6999999999999993</v>
      </c>
    </row>
    <row r="6" spans="4:13">
      <c r="D6" s="2" t="s">
        <v>159</v>
      </c>
      <c r="E6" s="2">
        <v>0.33448203600000198</v>
      </c>
      <c r="F6" s="2">
        <f>E6/$E$29</f>
        <v>1.4286096074145949</v>
      </c>
      <c r="G6" s="2">
        <f>1/F6</f>
        <v>0.69998129286680022</v>
      </c>
      <c r="H6" s="7">
        <f>G6*64</f>
        <v>44.798802743475214</v>
      </c>
      <c r="L6" s="1" t="s">
        <v>267</v>
      </c>
      <c r="M6">
        <f>M5*64</f>
        <v>620.79999999999995</v>
      </c>
    </row>
    <row r="7" spans="4:13">
      <c r="D7" s="2" t="s">
        <v>15</v>
      </c>
      <c r="E7" s="2">
        <v>0.29425783800000199</v>
      </c>
      <c r="F7" s="2">
        <f t="shared" ref="F7:F29" si="0">E7/$E$29</f>
        <v>1.2568076284486853</v>
      </c>
      <c r="G7" s="2">
        <f t="shared" ref="G7:G29" si="1">1/F7</f>
        <v>0.79566671729573246</v>
      </c>
      <c r="H7" s="7">
        <f t="shared" ref="H7:H29" si="2">G7*64</f>
        <v>50.922669906926878</v>
      </c>
    </row>
    <row r="8" spans="4:13">
      <c r="D8" s="2" t="s">
        <v>79</v>
      </c>
      <c r="E8" s="2">
        <v>0.27427063999999901</v>
      </c>
      <c r="F8" s="2">
        <f t="shared" si="0"/>
        <v>1.1714401048902547</v>
      </c>
      <c r="G8" s="2">
        <f t="shared" si="1"/>
        <v>0.85365013185516991</v>
      </c>
      <c r="H8" s="7">
        <f t="shared" si="2"/>
        <v>54.633608438730874</v>
      </c>
    </row>
    <row r="9" spans="4:13">
      <c r="D9" s="2" t="s">
        <v>169</v>
      </c>
      <c r="E9" s="2">
        <v>0.27183134399999898</v>
      </c>
      <c r="F9" s="2">
        <f t="shared" si="0"/>
        <v>1.1610216030699416</v>
      </c>
      <c r="G9" s="2">
        <f t="shared" si="1"/>
        <v>0.8613104160644619</v>
      </c>
      <c r="H9" s="7">
        <f t="shared" si="2"/>
        <v>55.123866628125562</v>
      </c>
      <c r="L9" s="1" t="s">
        <v>268</v>
      </c>
      <c r="M9">
        <v>24</v>
      </c>
    </row>
    <row r="10" spans="4:13">
      <c r="D10" s="2" t="s">
        <v>11</v>
      </c>
      <c r="E10" s="2">
        <v>0.27020483100000298</v>
      </c>
      <c r="F10" s="2">
        <f t="shared" si="0"/>
        <v>1.154074586942657</v>
      </c>
      <c r="G10" s="2">
        <f t="shared" si="1"/>
        <v>0.86649512199135481</v>
      </c>
      <c r="H10" s="7">
        <f t="shared" si="2"/>
        <v>55.455687807446708</v>
      </c>
      <c r="L10" s="1" t="s">
        <v>269</v>
      </c>
      <c r="M10">
        <v>200</v>
      </c>
    </row>
    <row r="11" spans="4:13">
      <c r="D11" s="2" t="s">
        <v>7</v>
      </c>
      <c r="E11" s="2">
        <v>0.26052281100000002</v>
      </c>
      <c r="F11" s="2">
        <f t="shared" si="0"/>
        <v>1.1127216133821145</v>
      </c>
      <c r="G11" s="2">
        <f t="shared" si="1"/>
        <v>0.89869738124390575</v>
      </c>
      <c r="H11" s="7">
        <f t="shared" si="2"/>
        <v>57.516632399609968</v>
      </c>
      <c r="L11" s="1" t="s">
        <v>270</v>
      </c>
      <c r="M11">
        <f>M10*M9</f>
        <v>4800</v>
      </c>
    </row>
    <row r="12" spans="4:13">
      <c r="D12" s="2" t="s">
        <v>31</v>
      </c>
      <c r="E12" s="2">
        <v>0.26032443399999999</v>
      </c>
      <c r="F12" s="2">
        <f t="shared" si="0"/>
        <v>1.1118743233707307</v>
      </c>
      <c r="G12" s="2">
        <f t="shared" si="1"/>
        <v>0.89938222241559174</v>
      </c>
      <c r="H12" s="7">
        <f t="shared" si="2"/>
        <v>57.560462234597871</v>
      </c>
    </row>
    <row r="13" spans="4:13">
      <c r="D13" s="2" t="s">
        <v>195</v>
      </c>
      <c r="E13" s="2">
        <v>0.25357252499999799</v>
      </c>
      <c r="F13" s="2">
        <f t="shared" si="0"/>
        <v>1.0830361765418473</v>
      </c>
      <c r="G13" s="2">
        <f t="shared" si="1"/>
        <v>0.92333019123425486</v>
      </c>
      <c r="H13" s="7">
        <f t="shared" si="2"/>
        <v>59.093132238992311</v>
      </c>
    </row>
    <row r="14" spans="4:13">
      <c r="D14" s="2" t="s">
        <v>119</v>
      </c>
      <c r="E14" s="2">
        <v>0.253318987</v>
      </c>
      <c r="F14" s="2">
        <f t="shared" si="0"/>
        <v>1.0819532878253908</v>
      </c>
      <c r="G14" s="2">
        <f t="shared" si="1"/>
        <v>0.92425431971272254</v>
      </c>
      <c r="H14" s="7">
        <f t="shared" si="2"/>
        <v>59.152276461614242</v>
      </c>
      <c r="L14" s="1" t="s">
        <v>271</v>
      </c>
      <c r="M14" s="6">
        <f>M11/M6</f>
        <v>7.7319587628865989</v>
      </c>
    </row>
    <row r="15" spans="4:13">
      <c r="D15" s="2" t="s">
        <v>127</v>
      </c>
      <c r="E15" s="2">
        <v>0.25074538000000002</v>
      </c>
      <c r="F15" s="2">
        <f t="shared" si="0"/>
        <v>1.0709611289343541</v>
      </c>
      <c r="G15" s="2">
        <f t="shared" si="1"/>
        <v>0.93374070541200405</v>
      </c>
      <c r="H15" s="7">
        <f t="shared" si="2"/>
        <v>59.759405146368259</v>
      </c>
    </row>
    <row r="16" spans="4:13">
      <c r="D16" s="2" t="s">
        <v>157</v>
      </c>
      <c r="E16" s="2">
        <v>0.250413572999999</v>
      </c>
      <c r="F16" s="2">
        <f t="shared" si="0"/>
        <v>1.0695439447002542</v>
      </c>
      <c r="G16" s="2">
        <f t="shared" si="1"/>
        <v>0.93497794546464918</v>
      </c>
      <c r="H16" s="7">
        <f t="shared" si="2"/>
        <v>59.838588509737548</v>
      </c>
    </row>
    <row r="17" spans="3:13">
      <c r="D17" s="2" t="s">
        <v>133</v>
      </c>
      <c r="E17" s="2">
        <v>0.24370657099999901</v>
      </c>
      <c r="F17" s="2">
        <f t="shared" si="0"/>
        <v>1.0408976006133364</v>
      </c>
      <c r="G17" s="2">
        <f t="shared" si="1"/>
        <v>0.96070929494963009</v>
      </c>
      <c r="H17" s="7">
        <f t="shared" si="2"/>
        <v>61.485394876776326</v>
      </c>
      <c r="L17" s="1" t="s">
        <v>272</v>
      </c>
      <c r="M17">
        <f>(64*M9)-H30</f>
        <v>105.10546974102226</v>
      </c>
    </row>
    <row r="18" spans="3:13">
      <c r="D18" s="2" t="s">
        <v>151</v>
      </c>
      <c r="E18" s="2">
        <v>0.24212474099999901</v>
      </c>
      <c r="F18" s="2">
        <f t="shared" si="0"/>
        <v>1.0341414304993257</v>
      </c>
      <c r="G18" s="2">
        <f t="shared" si="1"/>
        <v>0.96698572410657524</v>
      </c>
      <c r="H18" s="7">
        <f t="shared" si="2"/>
        <v>61.887086342820815</v>
      </c>
    </row>
    <row r="19" spans="3:13">
      <c r="D19" s="2" t="s">
        <v>75</v>
      </c>
      <c r="E19" s="2">
        <v>0.241925590000001</v>
      </c>
      <c r="F19" s="2">
        <f t="shared" si="0"/>
        <v>1.0332908346487213</v>
      </c>
      <c r="G19" s="2">
        <f t="shared" si="1"/>
        <v>0.96778173817825563</v>
      </c>
      <c r="H19" s="7">
        <f t="shared" si="2"/>
        <v>61.938031243408361</v>
      </c>
    </row>
    <row r="20" spans="3:13">
      <c r="D20" s="2" t="s">
        <v>19</v>
      </c>
      <c r="E20" s="2">
        <v>0.240470867</v>
      </c>
      <c r="F20" s="2">
        <f t="shared" si="0"/>
        <v>1.0270775525281579</v>
      </c>
      <c r="G20" s="2">
        <f t="shared" si="1"/>
        <v>0.97363631162855591</v>
      </c>
      <c r="H20" s="7">
        <f t="shared" si="2"/>
        <v>62.312723944227578</v>
      </c>
    </row>
    <row r="21" spans="3:13">
      <c r="D21" s="2" t="s">
        <v>89</v>
      </c>
      <c r="E21" s="2">
        <v>0.238812423</v>
      </c>
      <c r="F21" s="2">
        <f t="shared" si="0"/>
        <v>1.0199941555837579</v>
      </c>
      <c r="G21" s="2">
        <f t="shared" si="1"/>
        <v>0.98039777436536879</v>
      </c>
      <c r="H21" s="7">
        <f t="shared" si="2"/>
        <v>62.745457559383603</v>
      </c>
    </row>
    <row r="22" spans="3:13">
      <c r="D22" s="2" t="s">
        <v>175</v>
      </c>
      <c r="E22" s="2">
        <v>0.23864798400000001</v>
      </c>
      <c r="F22" s="2">
        <f t="shared" si="0"/>
        <v>1.0192918185074744</v>
      </c>
      <c r="G22" s="2">
        <f t="shared" si="1"/>
        <v>0.9810733117276238</v>
      </c>
      <c r="H22" s="7">
        <f t="shared" si="2"/>
        <v>62.788691950567923</v>
      </c>
    </row>
    <row r="23" spans="3:13">
      <c r="D23" s="2" t="s">
        <v>77</v>
      </c>
      <c r="E23" s="2">
        <v>0.23840676399999999</v>
      </c>
      <c r="F23" s="2">
        <f t="shared" si="0"/>
        <v>1.0182615413254119</v>
      </c>
      <c r="G23" s="2">
        <f t="shared" si="1"/>
        <v>0.98206596185333495</v>
      </c>
      <c r="H23" s="7">
        <f t="shared" si="2"/>
        <v>62.852221558613437</v>
      </c>
    </row>
    <row r="24" spans="3:13">
      <c r="D24" s="2" t="s">
        <v>13</v>
      </c>
      <c r="E24" s="2">
        <v>0.23781255400000001</v>
      </c>
      <c r="F24" s="2">
        <f t="shared" si="0"/>
        <v>1.0157236049836773</v>
      </c>
      <c r="G24" s="2">
        <f t="shared" si="1"/>
        <v>0.98451979957290647</v>
      </c>
      <c r="H24" s="7">
        <f t="shared" si="2"/>
        <v>63.009267172666014</v>
      </c>
    </row>
    <row r="25" spans="3:13">
      <c r="D25" s="2" t="s">
        <v>95</v>
      </c>
      <c r="E25" s="2">
        <v>0.23741399699999999</v>
      </c>
      <c r="F25" s="2">
        <f t="shared" si="0"/>
        <v>1.0140213241493716</v>
      </c>
      <c r="G25" s="2">
        <f t="shared" si="1"/>
        <v>0.98617255493997269</v>
      </c>
      <c r="H25" s="7">
        <f t="shared" si="2"/>
        <v>63.115043516158252</v>
      </c>
    </row>
    <row r="26" spans="3:13">
      <c r="D26" s="2" t="s">
        <v>115</v>
      </c>
      <c r="E26" s="2">
        <v>0.23598319400000101</v>
      </c>
      <c r="F26" s="2">
        <f t="shared" si="0"/>
        <v>1.0079102069827799</v>
      </c>
      <c r="G26" s="2">
        <f t="shared" si="1"/>
        <v>0.99215187332365706</v>
      </c>
      <c r="H26" s="7">
        <f t="shared" si="2"/>
        <v>63.497719892714052</v>
      </c>
    </row>
    <row r="27" spans="3:13">
      <c r="D27" s="2" t="s">
        <v>57</v>
      </c>
      <c r="E27" s="2">
        <v>0.23533298499999999</v>
      </c>
      <c r="F27" s="2">
        <f t="shared" si="0"/>
        <v>1.0051330927456825</v>
      </c>
      <c r="G27" s="2">
        <f t="shared" si="1"/>
        <v>0.99489312133614005</v>
      </c>
      <c r="H27" s="7">
        <f t="shared" si="2"/>
        <v>63.673159765512963</v>
      </c>
    </row>
    <row r="28" spans="3:13">
      <c r="D28" s="2" t="s">
        <v>191</v>
      </c>
      <c r="E28" s="2">
        <v>0.235106123999999</v>
      </c>
      <c r="F28" s="2">
        <f t="shared" si="0"/>
        <v>1.0041641444337646</v>
      </c>
      <c r="G28" s="2">
        <f t="shared" si="1"/>
        <v>0.99585312375785662</v>
      </c>
      <c r="H28" s="7">
        <f t="shared" si="2"/>
        <v>63.734599920502824</v>
      </c>
    </row>
    <row r="29" spans="3:13">
      <c r="D29" s="2" t="s">
        <v>171</v>
      </c>
      <c r="E29" s="2">
        <v>0.234131168000001</v>
      </c>
      <c r="F29" s="2">
        <f t="shared" si="0"/>
        <v>1</v>
      </c>
      <c r="G29" s="2">
        <f t="shared" si="1"/>
        <v>1</v>
      </c>
      <c r="H29" s="7">
        <f t="shared" si="2"/>
        <v>64</v>
      </c>
    </row>
    <row r="30" spans="3:13">
      <c r="C30" t="s">
        <v>252</v>
      </c>
      <c r="G30" s="5">
        <f>SUM(G6:G29)</f>
        <v>22.357727035296527</v>
      </c>
      <c r="H30" s="8">
        <f>SUM(H6:H29)</f>
        <v>1430.8945302589777</v>
      </c>
    </row>
    <row r="32" spans="3:13">
      <c r="D32" s="1" t="s">
        <v>242</v>
      </c>
    </row>
    <row r="33" spans="4:13">
      <c r="D33" s="2" t="s">
        <v>63</v>
      </c>
      <c r="E33" s="2">
        <v>0.234110070000001</v>
      </c>
      <c r="F33" s="2">
        <f>E33/$E$56</f>
        <v>1.065330428144617</v>
      </c>
      <c r="G33" s="2" t="s">
        <v>273</v>
      </c>
      <c r="H33" s="2">
        <v>64</v>
      </c>
      <c r="L33" s="1" t="s">
        <v>266</v>
      </c>
      <c r="M33">
        <v>9.6999999999999993</v>
      </c>
    </row>
    <row r="34" spans="4:13">
      <c r="D34" s="2" t="s">
        <v>47</v>
      </c>
      <c r="E34" s="2">
        <v>0.232266739000001</v>
      </c>
      <c r="F34" s="2">
        <f t="shared" ref="F34:F56" si="3">E34/$E$56</f>
        <v>1.0569422515768929</v>
      </c>
      <c r="G34" s="2" t="s">
        <v>273</v>
      </c>
      <c r="H34" s="2">
        <v>64</v>
      </c>
      <c r="L34" s="1" t="s">
        <v>267</v>
      </c>
      <c r="M34">
        <f>M33*64</f>
        <v>620.79999999999995</v>
      </c>
    </row>
    <row r="35" spans="4:13">
      <c r="D35" s="2" t="s">
        <v>153</v>
      </c>
      <c r="E35" s="2">
        <v>0.23211601499999901</v>
      </c>
      <c r="F35" s="2">
        <f t="shared" si="3"/>
        <v>1.056256373932015</v>
      </c>
      <c r="G35" s="2" t="s">
        <v>273</v>
      </c>
      <c r="H35" s="2">
        <v>64</v>
      </c>
    </row>
    <row r="36" spans="4:13">
      <c r="D36" s="2" t="s">
        <v>67</v>
      </c>
      <c r="E36" s="2">
        <v>0.23152925800000099</v>
      </c>
      <c r="F36" s="2">
        <f t="shared" si="3"/>
        <v>1.0535863047375342</v>
      </c>
      <c r="G36" s="2" t="s">
        <v>273</v>
      </c>
      <c r="H36" s="2">
        <v>64</v>
      </c>
    </row>
    <row r="37" spans="4:13">
      <c r="D37" s="2" t="s">
        <v>185</v>
      </c>
      <c r="E37" s="2">
        <v>0.231289298</v>
      </c>
      <c r="F37" s="2">
        <f t="shared" si="3"/>
        <v>1.0524943538892062</v>
      </c>
      <c r="G37" s="2" t="s">
        <v>273</v>
      </c>
      <c r="H37" s="2">
        <v>64</v>
      </c>
      <c r="L37" s="1" t="s">
        <v>268</v>
      </c>
      <c r="M37">
        <v>24</v>
      </c>
    </row>
    <row r="38" spans="4:13">
      <c r="D38" s="2" t="s">
        <v>85</v>
      </c>
      <c r="E38" s="2">
        <v>0.23086817300000001</v>
      </c>
      <c r="F38" s="2">
        <f t="shared" si="3"/>
        <v>1.050578001993056</v>
      </c>
      <c r="G38" s="2" t="s">
        <v>273</v>
      </c>
      <c r="H38" s="2">
        <v>64</v>
      </c>
      <c r="L38" s="1" t="s">
        <v>274</v>
      </c>
      <c r="M38">
        <v>200</v>
      </c>
    </row>
    <row r="39" spans="4:13">
      <c r="D39" s="2" t="s">
        <v>129</v>
      </c>
      <c r="E39" s="2">
        <v>0.230264989000001</v>
      </c>
      <c r="F39" s="2">
        <f t="shared" si="3"/>
        <v>1.0478331808541406</v>
      </c>
      <c r="G39" s="2" t="s">
        <v>273</v>
      </c>
      <c r="H39" s="2">
        <v>64</v>
      </c>
      <c r="L39" s="1" t="s">
        <v>270</v>
      </c>
      <c r="M39">
        <f>M38*M37</f>
        <v>4800</v>
      </c>
    </row>
    <row r="40" spans="4:13">
      <c r="D40" s="2" t="s">
        <v>145</v>
      </c>
      <c r="E40" s="2">
        <v>0.230006818999999</v>
      </c>
      <c r="F40" s="2">
        <f t="shared" si="3"/>
        <v>1.0466583644242611</v>
      </c>
      <c r="G40" s="2" t="s">
        <v>273</v>
      </c>
      <c r="H40" s="2">
        <v>64</v>
      </c>
    </row>
    <row r="41" spans="4:13">
      <c r="D41" s="2" t="s">
        <v>167</v>
      </c>
      <c r="E41" s="2">
        <v>0.22999072200000001</v>
      </c>
      <c r="F41" s="2">
        <f t="shared" si="3"/>
        <v>1.0465851141625326</v>
      </c>
      <c r="G41" s="2" t="s">
        <v>273</v>
      </c>
      <c r="H41" s="2">
        <v>64</v>
      </c>
    </row>
    <row r="42" spans="4:13">
      <c r="D42" s="2" t="s">
        <v>53</v>
      </c>
      <c r="E42" s="2">
        <v>0.229918390999999</v>
      </c>
      <c r="F42" s="2">
        <f t="shared" si="3"/>
        <v>1.0462559680681369</v>
      </c>
      <c r="G42" s="2" t="s">
        <v>273</v>
      </c>
      <c r="H42" s="2">
        <v>64</v>
      </c>
      <c r="L42" s="1" t="s">
        <v>271</v>
      </c>
      <c r="M42" s="6">
        <f>M39/M34</f>
        <v>7.7319587628865989</v>
      </c>
    </row>
    <row r="43" spans="4:13">
      <c r="D43" s="2" t="s">
        <v>55</v>
      </c>
      <c r="E43" s="2">
        <v>0.22966129699999999</v>
      </c>
      <c r="F43" s="2">
        <f t="shared" si="3"/>
        <v>1.0450860480339739</v>
      </c>
      <c r="G43" s="2" t="s">
        <v>273</v>
      </c>
      <c r="H43" s="2">
        <v>64</v>
      </c>
    </row>
    <row r="44" spans="4:13">
      <c r="D44" s="2" t="s">
        <v>29</v>
      </c>
      <c r="E44" s="2">
        <v>0.227607955</v>
      </c>
      <c r="F44" s="2">
        <f t="shared" si="3"/>
        <v>1.0357422051484999</v>
      </c>
      <c r="G44" s="2" t="s">
        <v>273</v>
      </c>
      <c r="H44" s="2">
        <v>64</v>
      </c>
    </row>
    <row r="45" spans="4:13">
      <c r="D45" s="2" t="s">
        <v>111</v>
      </c>
      <c r="E45" s="2">
        <v>0.22725552900000001</v>
      </c>
      <c r="F45" s="2">
        <f t="shared" si="3"/>
        <v>1.0341384717359676</v>
      </c>
      <c r="G45" s="2" t="s">
        <v>273</v>
      </c>
      <c r="H45" s="2">
        <v>64</v>
      </c>
      <c r="L45" s="1" t="s">
        <v>272</v>
      </c>
      <c r="M45">
        <f>(M37*64)-H57</f>
        <v>0</v>
      </c>
    </row>
    <row r="46" spans="4:13">
      <c r="D46" s="2" t="s">
        <v>189</v>
      </c>
      <c r="E46" s="2">
        <v>0.22647735399999999</v>
      </c>
      <c r="F46" s="2">
        <f t="shared" si="3"/>
        <v>1.0305973446673136</v>
      </c>
      <c r="G46" s="2" t="s">
        <v>273</v>
      </c>
      <c r="H46" s="2">
        <v>64</v>
      </c>
    </row>
    <row r="47" spans="4:13">
      <c r="D47" s="2" t="s">
        <v>41</v>
      </c>
      <c r="E47" s="2">
        <v>0.225444005000001</v>
      </c>
      <c r="F47" s="2">
        <f t="shared" si="3"/>
        <v>1.0258950346274605</v>
      </c>
      <c r="G47" s="2" t="s">
        <v>273</v>
      </c>
      <c r="H47" s="2">
        <v>64</v>
      </c>
    </row>
    <row r="48" spans="4:13">
      <c r="D48" s="2" t="s">
        <v>131</v>
      </c>
      <c r="E48" s="2">
        <v>0.22520905899999999</v>
      </c>
      <c r="F48" s="2">
        <f t="shared" si="3"/>
        <v>1.024825900255018</v>
      </c>
      <c r="G48" s="2" t="s">
        <v>273</v>
      </c>
      <c r="H48" s="2">
        <v>64</v>
      </c>
    </row>
    <row r="49" spans="3:13">
      <c r="D49" s="2" t="s">
        <v>87</v>
      </c>
      <c r="E49" s="2">
        <v>0.224264412</v>
      </c>
      <c r="F49" s="2">
        <f t="shared" si="3"/>
        <v>1.020527233422978</v>
      </c>
      <c r="G49" s="2" t="s">
        <v>273</v>
      </c>
      <c r="H49" s="2">
        <v>64</v>
      </c>
    </row>
    <row r="50" spans="3:13">
      <c r="D50" s="2" t="s">
        <v>181</v>
      </c>
      <c r="E50" s="2">
        <v>0.223495154000001</v>
      </c>
      <c r="F50" s="2">
        <f t="shared" si="3"/>
        <v>1.0170266836410204</v>
      </c>
      <c r="G50" s="2" t="s">
        <v>273</v>
      </c>
      <c r="H50" s="2">
        <v>64</v>
      </c>
    </row>
    <row r="51" spans="3:13">
      <c r="D51" s="2" t="s">
        <v>179</v>
      </c>
      <c r="E51" s="2">
        <v>0.223227645000001</v>
      </c>
      <c r="F51" s="2">
        <f t="shared" si="3"/>
        <v>1.0158093695908279</v>
      </c>
      <c r="G51" s="2" t="s">
        <v>273</v>
      </c>
      <c r="H51" s="2">
        <v>64</v>
      </c>
    </row>
    <row r="52" spans="3:13">
      <c r="D52" s="2" t="s">
        <v>99</v>
      </c>
      <c r="E52" s="2">
        <v>0.22312607300000101</v>
      </c>
      <c r="F52" s="2">
        <f t="shared" si="3"/>
        <v>1.015347160757831</v>
      </c>
      <c r="G52" s="2" t="s">
        <v>273</v>
      </c>
      <c r="H52" s="2">
        <v>64</v>
      </c>
    </row>
    <row r="53" spans="3:13">
      <c r="D53" s="2" t="s">
        <v>155</v>
      </c>
      <c r="E53" s="2">
        <v>0.22298090600000001</v>
      </c>
      <c r="F53" s="2">
        <f t="shared" si="3"/>
        <v>1.0146865705394628</v>
      </c>
      <c r="G53" s="2" t="s">
        <v>273</v>
      </c>
      <c r="H53" s="2">
        <v>64</v>
      </c>
    </row>
    <row r="54" spans="3:13">
      <c r="D54" s="2" t="s">
        <v>27</v>
      </c>
      <c r="E54" s="2">
        <v>0.22219092200000101</v>
      </c>
      <c r="F54" s="2">
        <f t="shared" si="3"/>
        <v>1.0110917059830329</v>
      </c>
      <c r="G54" s="2" t="s">
        <v>273</v>
      </c>
      <c r="H54" s="2">
        <v>64</v>
      </c>
    </row>
    <row r="55" spans="3:13">
      <c r="D55" s="2" t="s">
        <v>23</v>
      </c>
      <c r="E55" s="2">
        <v>0.220028267000001</v>
      </c>
      <c r="F55" s="2">
        <f t="shared" si="3"/>
        <v>1.0012504284289359</v>
      </c>
      <c r="G55" s="2" t="s">
        <v>273</v>
      </c>
      <c r="H55" s="2">
        <v>64</v>
      </c>
    </row>
    <row r="56" spans="3:13">
      <c r="D56" s="2" t="s">
        <v>25</v>
      </c>
      <c r="E56" s="2">
        <v>0.219753481000001</v>
      </c>
      <c r="F56" s="2">
        <f t="shared" si="3"/>
        <v>1</v>
      </c>
      <c r="G56" s="2" t="s">
        <v>273</v>
      </c>
      <c r="H56" s="2">
        <v>64</v>
      </c>
    </row>
    <row r="57" spans="3:13">
      <c r="C57" t="s">
        <v>252</v>
      </c>
      <c r="G57" s="5" t="s">
        <v>273</v>
      </c>
      <c r="H57">
        <f>SUM(H33:H56)</f>
        <v>1536</v>
      </c>
    </row>
    <row r="59" spans="3:13">
      <c r="D59" s="1" t="s">
        <v>244</v>
      </c>
    </row>
    <row r="60" spans="3:13">
      <c r="D60" s="2" t="s">
        <v>143</v>
      </c>
      <c r="E60" s="2">
        <v>0.21948920599999999</v>
      </c>
      <c r="F60" s="2">
        <f>E60/$E$83</f>
        <v>1.0611888110620189</v>
      </c>
      <c r="G60" s="2" t="s">
        <v>273</v>
      </c>
      <c r="H60" s="2">
        <v>64</v>
      </c>
      <c r="L60" s="1" t="s">
        <v>266</v>
      </c>
      <c r="M60">
        <v>9.6999999999999993</v>
      </c>
    </row>
    <row r="61" spans="3:13">
      <c r="D61" s="2" t="s">
        <v>45</v>
      </c>
      <c r="E61" s="2">
        <v>0.219271575000001</v>
      </c>
      <c r="F61" s="2">
        <f t="shared" ref="F61:F83" si="4">E61/$E$83</f>
        <v>1.0601366063256312</v>
      </c>
      <c r="G61" s="2" t="s">
        <v>273</v>
      </c>
      <c r="H61" s="2">
        <v>64</v>
      </c>
      <c r="L61" s="1" t="s">
        <v>267</v>
      </c>
      <c r="M61">
        <f>M60*64</f>
        <v>620.79999999999995</v>
      </c>
    </row>
    <row r="62" spans="3:13">
      <c r="D62" s="2" t="s">
        <v>193</v>
      </c>
      <c r="E62" s="2">
        <v>0.21796068500000099</v>
      </c>
      <c r="F62" s="2">
        <f t="shared" si="4"/>
        <v>1.0537987010323153</v>
      </c>
      <c r="G62" s="2" t="s">
        <v>273</v>
      </c>
      <c r="H62" s="2">
        <v>64</v>
      </c>
    </row>
    <row r="63" spans="3:13">
      <c r="D63" s="2" t="s">
        <v>37</v>
      </c>
      <c r="E63" s="2">
        <v>0.21741297900000101</v>
      </c>
      <c r="F63" s="2">
        <f t="shared" si="4"/>
        <v>1.0511506460798932</v>
      </c>
      <c r="G63" s="2" t="s">
        <v>273</v>
      </c>
      <c r="H63" s="2">
        <v>64</v>
      </c>
    </row>
    <row r="64" spans="3:13">
      <c r="D64" s="2" t="s">
        <v>17</v>
      </c>
      <c r="E64" s="2">
        <v>0.21506497999999899</v>
      </c>
      <c r="F64" s="2">
        <f t="shared" si="4"/>
        <v>1.0397985148630764</v>
      </c>
      <c r="G64" s="2" t="s">
        <v>273</v>
      </c>
      <c r="H64" s="2">
        <v>64</v>
      </c>
      <c r="L64" s="1" t="s">
        <v>268</v>
      </c>
      <c r="M64">
        <v>24</v>
      </c>
    </row>
    <row r="65" spans="4:13">
      <c r="D65" s="2" t="s">
        <v>51</v>
      </c>
      <c r="E65" s="2">
        <v>0.21494756699999901</v>
      </c>
      <c r="F65" s="2">
        <f t="shared" si="4"/>
        <v>1.0392308452079535</v>
      </c>
      <c r="G65" s="2" t="s">
        <v>273</v>
      </c>
      <c r="H65" s="2">
        <v>64</v>
      </c>
      <c r="L65" s="1" t="s">
        <v>274</v>
      </c>
      <c r="M65">
        <v>200</v>
      </c>
    </row>
    <row r="66" spans="4:13">
      <c r="D66" s="2" t="s">
        <v>103</v>
      </c>
      <c r="E66" s="2">
        <v>0.214763220000001</v>
      </c>
      <c r="F66" s="2">
        <f t="shared" si="4"/>
        <v>1.0383395623183942</v>
      </c>
      <c r="G66" s="2" t="s">
        <v>273</v>
      </c>
      <c r="H66" s="2">
        <v>64</v>
      </c>
      <c r="L66" s="1" t="s">
        <v>270</v>
      </c>
      <c r="M66">
        <f>M65*M64</f>
        <v>4800</v>
      </c>
    </row>
    <row r="67" spans="4:13">
      <c r="D67" s="2" t="s">
        <v>101</v>
      </c>
      <c r="E67" s="2">
        <v>0.21453782500000201</v>
      </c>
      <c r="F67" s="2">
        <f t="shared" si="4"/>
        <v>1.0372498201099858</v>
      </c>
      <c r="G67" s="2" t="s">
        <v>273</v>
      </c>
      <c r="H67" s="2">
        <v>64</v>
      </c>
    </row>
    <row r="68" spans="4:13">
      <c r="D68" s="2" t="s">
        <v>125</v>
      </c>
      <c r="E68" s="2">
        <v>0.214439042</v>
      </c>
      <c r="F68" s="2">
        <f t="shared" si="4"/>
        <v>1.0367722229823837</v>
      </c>
      <c r="G68" s="2" t="s">
        <v>273</v>
      </c>
      <c r="H68" s="2">
        <v>64</v>
      </c>
    </row>
    <row r="69" spans="4:13">
      <c r="D69" s="2" t="s">
        <v>121</v>
      </c>
      <c r="E69" s="2">
        <v>0.21388822099999899</v>
      </c>
      <c r="F69" s="2">
        <f t="shared" si="4"/>
        <v>1.0341091075939255</v>
      </c>
      <c r="G69" s="2" t="s">
        <v>273</v>
      </c>
      <c r="H69" s="2">
        <v>64</v>
      </c>
      <c r="L69" s="1" t="s">
        <v>271</v>
      </c>
      <c r="M69" s="6">
        <f>M66/M61</f>
        <v>7.7319587628865989</v>
      </c>
    </row>
    <row r="70" spans="4:13">
      <c r="D70" s="2" t="s">
        <v>93</v>
      </c>
      <c r="E70" s="2">
        <v>0.21297716899999999</v>
      </c>
      <c r="F70" s="2">
        <f t="shared" si="4"/>
        <v>1.0297043434311968</v>
      </c>
      <c r="G70" s="2" t="s">
        <v>273</v>
      </c>
      <c r="H70" s="2">
        <v>64</v>
      </c>
    </row>
    <row r="71" spans="4:13">
      <c r="D71" s="2" t="s">
        <v>183</v>
      </c>
      <c r="E71" s="2">
        <v>0.211037059999999</v>
      </c>
      <c r="F71" s="2">
        <f t="shared" si="4"/>
        <v>1.0203242832425341</v>
      </c>
      <c r="G71" s="2" t="s">
        <v>273</v>
      </c>
      <c r="H71" s="2">
        <v>64</v>
      </c>
    </row>
    <row r="72" spans="4:13">
      <c r="D72" s="2" t="s">
        <v>117</v>
      </c>
      <c r="E72" s="2">
        <v>0.21073941299999899</v>
      </c>
      <c r="F72" s="2">
        <f t="shared" si="4"/>
        <v>1.0188852162751763</v>
      </c>
      <c r="G72" s="2" t="s">
        <v>273</v>
      </c>
      <c r="H72" s="2">
        <v>64</v>
      </c>
      <c r="L72" s="1" t="s">
        <v>272</v>
      </c>
      <c r="M72">
        <f>(M64*64)-H84</f>
        <v>0</v>
      </c>
    </row>
    <row r="73" spans="4:13">
      <c r="D73" s="2" t="s">
        <v>49</v>
      </c>
      <c r="E73" s="2">
        <v>0.21029029999999899</v>
      </c>
      <c r="F73" s="2">
        <f t="shared" si="4"/>
        <v>1.0167138398362707</v>
      </c>
      <c r="G73" s="2" t="s">
        <v>273</v>
      </c>
      <c r="H73" s="2">
        <v>64</v>
      </c>
    </row>
    <row r="74" spans="4:13">
      <c r="D74" s="2" t="s">
        <v>43</v>
      </c>
      <c r="E74" s="2">
        <v>0.210097854</v>
      </c>
      <c r="F74" s="2">
        <f t="shared" si="4"/>
        <v>1.0157833998130261</v>
      </c>
      <c r="G74" s="2" t="s">
        <v>273</v>
      </c>
      <c r="H74" s="2">
        <v>64</v>
      </c>
    </row>
    <row r="75" spans="4:13">
      <c r="D75" s="2" t="s">
        <v>5</v>
      </c>
      <c r="E75" s="2">
        <v>0.210030676</v>
      </c>
      <c r="F75" s="2">
        <f t="shared" si="4"/>
        <v>1.0154586068847145</v>
      </c>
      <c r="G75" s="2" t="s">
        <v>273</v>
      </c>
      <c r="H75" s="2">
        <v>64</v>
      </c>
    </row>
    <row r="76" spans="4:13">
      <c r="D76" s="2" t="s">
        <v>165</v>
      </c>
      <c r="E76" s="2">
        <v>0.20936872100000001</v>
      </c>
      <c r="F76" s="2">
        <f t="shared" si="4"/>
        <v>1.0122581796189356</v>
      </c>
      <c r="G76" s="2" t="s">
        <v>273</v>
      </c>
      <c r="H76" s="2">
        <v>64</v>
      </c>
    </row>
    <row r="77" spans="4:13">
      <c r="D77" s="2" t="s">
        <v>149</v>
      </c>
      <c r="E77" s="2">
        <v>0.209329238000001</v>
      </c>
      <c r="F77" s="2">
        <f t="shared" si="4"/>
        <v>1.0120672867791936</v>
      </c>
      <c r="G77" s="2" t="s">
        <v>273</v>
      </c>
      <c r="H77" s="2">
        <v>64</v>
      </c>
    </row>
    <row r="78" spans="4:13">
      <c r="D78" s="2" t="s">
        <v>69</v>
      </c>
      <c r="E78" s="2">
        <v>0.20914011000000099</v>
      </c>
      <c r="F78" s="2">
        <f t="shared" si="4"/>
        <v>1.0111528886585928</v>
      </c>
      <c r="G78" s="2" t="s">
        <v>273</v>
      </c>
      <c r="H78" s="2">
        <v>64</v>
      </c>
    </row>
    <row r="79" spans="4:13">
      <c r="D79" s="2" t="s">
        <v>123</v>
      </c>
      <c r="E79" s="2">
        <v>0.20899383199999999</v>
      </c>
      <c r="F79" s="2">
        <f t="shared" si="4"/>
        <v>1.0104456621861182</v>
      </c>
      <c r="G79" s="2" t="s">
        <v>273</v>
      </c>
      <c r="H79" s="2">
        <v>64</v>
      </c>
    </row>
    <row r="80" spans="4:13">
      <c r="D80" s="2" t="s">
        <v>105</v>
      </c>
      <c r="E80" s="2">
        <v>0.208609407</v>
      </c>
      <c r="F80" s="2">
        <f t="shared" si="4"/>
        <v>1.0085870399963213</v>
      </c>
      <c r="G80" s="2" t="s">
        <v>273</v>
      </c>
      <c r="H80" s="2">
        <v>64</v>
      </c>
    </row>
    <row r="81" spans="3:13">
      <c r="D81" s="2" t="s">
        <v>39</v>
      </c>
      <c r="E81" s="2">
        <v>0.20763699700000099</v>
      </c>
      <c r="F81" s="2">
        <f t="shared" si="4"/>
        <v>1.0038856215048637</v>
      </c>
      <c r="G81" s="2" t="s">
        <v>273</v>
      </c>
      <c r="H81" s="2">
        <v>64</v>
      </c>
    </row>
    <row r="82" spans="3:13">
      <c r="D82" s="2" t="s">
        <v>135</v>
      </c>
      <c r="E82" s="2">
        <v>0.20737535600000001</v>
      </c>
      <c r="F82" s="2">
        <f t="shared" si="4"/>
        <v>1.0026206367396624</v>
      </c>
      <c r="G82" s="2" t="s">
        <v>273</v>
      </c>
      <c r="H82" s="2">
        <v>64</v>
      </c>
    </row>
    <row r="83" spans="3:13">
      <c r="D83" s="2" t="s">
        <v>147</v>
      </c>
      <c r="E83" s="2">
        <v>0.20683332100000101</v>
      </c>
      <c r="F83" s="2">
        <f t="shared" si="4"/>
        <v>1</v>
      </c>
      <c r="G83" s="2" t="s">
        <v>273</v>
      </c>
      <c r="H83" s="2">
        <v>64</v>
      </c>
    </row>
    <row r="84" spans="3:13">
      <c r="C84" t="s">
        <v>252</v>
      </c>
      <c r="G84" s="5" t="s">
        <v>273</v>
      </c>
      <c r="H84">
        <f>SUM(H60:H83)</f>
        <v>1536</v>
      </c>
    </row>
    <row r="86" spans="3:13">
      <c r="D86" s="1" t="s">
        <v>245</v>
      </c>
    </row>
    <row r="87" spans="3:13">
      <c r="D87" s="2" t="s">
        <v>21</v>
      </c>
      <c r="E87" s="2">
        <v>0.20378354899999901</v>
      </c>
      <c r="F87" s="2">
        <f>E87/$E$108</f>
        <v>1.3777225840481935</v>
      </c>
      <c r="G87" s="2">
        <f>1/F87</f>
        <v>0.72583552855878819</v>
      </c>
      <c r="H87" s="7">
        <f>G87*64</f>
        <v>46.453473827762444</v>
      </c>
      <c r="L87" s="1" t="s">
        <v>266</v>
      </c>
      <c r="M87">
        <v>9.6999999999999993</v>
      </c>
    </row>
    <row r="88" spans="3:13">
      <c r="D88" s="2" t="s">
        <v>161</v>
      </c>
      <c r="E88" s="2">
        <v>0.202273957999999</v>
      </c>
      <c r="F88" s="2">
        <f t="shared" ref="F88:F108" si="5">E88/$E$108</f>
        <v>1.3675166688819209</v>
      </c>
      <c r="G88" s="2">
        <f t="shared" ref="G88:G108" si="6">1/F88</f>
        <v>0.73125251249595236</v>
      </c>
      <c r="H88" s="7">
        <f t="shared" ref="H88:H108" si="7">G88*64</f>
        <v>46.800160799740951</v>
      </c>
      <c r="L88" s="1" t="s">
        <v>267</v>
      </c>
      <c r="M88">
        <f>M87*64</f>
        <v>620.79999999999995</v>
      </c>
    </row>
    <row r="89" spans="3:13">
      <c r="D89" s="2" t="s">
        <v>73</v>
      </c>
      <c r="E89" s="2">
        <v>0.20203058700000001</v>
      </c>
      <c r="F89" s="2">
        <f t="shared" si="5"/>
        <v>1.3658713068070805</v>
      </c>
      <c r="G89" s="2">
        <f t="shared" si="6"/>
        <v>0.73213339720682979</v>
      </c>
      <c r="H89" s="7">
        <f t="shared" si="7"/>
        <v>46.856537421237107</v>
      </c>
    </row>
    <row r="90" spans="3:13">
      <c r="D90" s="2" t="s">
        <v>91</v>
      </c>
      <c r="E90" s="2">
        <v>0.20083541300000099</v>
      </c>
      <c r="F90" s="2">
        <f t="shared" si="5"/>
        <v>1.3577910755040823</v>
      </c>
      <c r="G90" s="2">
        <f t="shared" si="6"/>
        <v>0.73649033201131353</v>
      </c>
      <c r="H90" s="7">
        <f t="shared" si="7"/>
        <v>47.135381248724066</v>
      </c>
    </row>
    <row r="91" spans="3:13">
      <c r="D91" s="2" t="s">
        <v>59</v>
      </c>
      <c r="E91" s="2">
        <v>0.19930304600000101</v>
      </c>
      <c r="F91" s="2">
        <f t="shared" si="5"/>
        <v>1.3474311782831827</v>
      </c>
      <c r="G91" s="2">
        <f t="shared" si="6"/>
        <v>0.74215293227379597</v>
      </c>
      <c r="H91" s="7">
        <f t="shared" si="7"/>
        <v>47.497787665522942</v>
      </c>
      <c r="L91" s="1" t="s">
        <v>268</v>
      </c>
      <c r="M91">
        <v>22</v>
      </c>
    </row>
    <row r="92" spans="3:13">
      <c r="D92" s="2" t="s">
        <v>139</v>
      </c>
      <c r="E92" s="2">
        <v>0.19912961300000001</v>
      </c>
      <c r="F92" s="2">
        <f t="shared" si="5"/>
        <v>1.3462586471240525</v>
      </c>
      <c r="G92" s="2">
        <f t="shared" si="6"/>
        <v>0.74279931433402624</v>
      </c>
      <c r="H92" s="7">
        <f t="shared" si="7"/>
        <v>47.539156117377679</v>
      </c>
      <c r="L92" s="1" t="s">
        <v>274</v>
      </c>
      <c r="M92">
        <v>200</v>
      </c>
    </row>
    <row r="93" spans="3:13">
      <c r="D93" s="2" t="s">
        <v>177</v>
      </c>
      <c r="E93" s="2">
        <v>0.198834500000001</v>
      </c>
      <c r="F93" s="2">
        <f t="shared" si="5"/>
        <v>1.344263472111447</v>
      </c>
      <c r="G93" s="2">
        <f t="shared" si="6"/>
        <v>0.74390178766762949</v>
      </c>
      <c r="H93" s="7">
        <f t="shared" si="7"/>
        <v>47.609714410728287</v>
      </c>
      <c r="L93" s="1" t="s">
        <v>270</v>
      </c>
      <c r="M93">
        <f>M92*M91</f>
        <v>4400</v>
      </c>
    </row>
    <row r="94" spans="3:13">
      <c r="D94" s="2" t="s">
        <v>141</v>
      </c>
      <c r="E94" s="2">
        <v>0.19718612899999999</v>
      </c>
      <c r="F94" s="2">
        <f t="shared" si="5"/>
        <v>1.3331193048578309</v>
      </c>
      <c r="G94" s="2">
        <f t="shared" si="6"/>
        <v>0.75012041034590216</v>
      </c>
      <c r="H94" s="7">
        <f t="shared" si="7"/>
        <v>48.007706262137738</v>
      </c>
    </row>
    <row r="95" spans="3:13">
      <c r="D95" s="2" t="s">
        <v>163</v>
      </c>
      <c r="E95" s="2">
        <v>0.19609444000000101</v>
      </c>
      <c r="F95" s="2">
        <f t="shared" si="5"/>
        <v>1.3257387061910779</v>
      </c>
      <c r="G95" s="2">
        <f t="shared" si="6"/>
        <v>0.75429645022061431</v>
      </c>
      <c r="H95" s="7">
        <f t="shared" si="7"/>
        <v>48.274972814119316</v>
      </c>
    </row>
    <row r="96" spans="3:13">
      <c r="D96" s="2" t="s">
        <v>65</v>
      </c>
      <c r="E96" s="2">
        <v>0.19494747500000001</v>
      </c>
      <c r="F96" s="2">
        <f t="shared" si="5"/>
        <v>1.3179844022182179</v>
      </c>
      <c r="G96" s="2">
        <f t="shared" si="6"/>
        <v>0.75873432061636081</v>
      </c>
      <c r="H96" s="7">
        <f t="shared" si="7"/>
        <v>48.558996519447092</v>
      </c>
      <c r="L96" s="1" t="s">
        <v>275</v>
      </c>
      <c r="M96" s="6">
        <f>M93/M88</f>
        <v>7.087628865979382</v>
      </c>
    </row>
    <row r="97" spans="3:13">
      <c r="D97" s="2" t="s">
        <v>109</v>
      </c>
      <c r="E97" s="2">
        <v>0.19457502600000001</v>
      </c>
      <c r="F97" s="2">
        <f t="shared" si="5"/>
        <v>1.3154663805171325</v>
      </c>
      <c r="G97" s="2">
        <f t="shared" si="6"/>
        <v>0.76018666444891037</v>
      </c>
      <c r="H97" s="7">
        <f t="shared" si="7"/>
        <v>48.651946524730263</v>
      </c>
    </row>
    <row r="98" spans="3:13">
      <c r="D98" s="2" t="s">
        <v>97</v>
      </c>
      <c r="E98" s="2">
        <v>0.19434115100000099</v>
      </c>
      <c r="F98" s="2">
        <f t="shared" si="5"/>
        <v>1.3138852181960126</v>
      </c>
      <c r="G98" s="2">
        <f t="shared" si="6"/>
        <v>0.76110149208697053</v>
      </c>
      <c r="H98" s="7">
        <f t="shared" si="7"/>
        <v>48.710495493566114</v>
      </c>
    </row>
    <row r="99" spans="3:13">
      <c r="D99" s="2" t="s">
        <v>9</v>
      </c>
      <c r="E99" s="2">
        <v>0.19424924299999999</v>
      </c>
      <c r="F99" s="2">
        <f t="shared" si="5"/>
        <v>1.3132638543622908</v>
      </c>
      <c r="G99" s="2">
        <f t="shared" si="6"/>
        <v>0.76146160322488365</v>
      </c>
      <c r="H99" s="7">
        <f t="shared" si="7"/>
        <v>48.733542606392554</v>
      </c>
      <c r="L99" s="1" t="s">
        <v>272</v>
      </c>
      <c r="M99">
        <f>(64*M91)-H111</f>
        <v>406.0760754858718</v>
      </c>
    </row>
    <row r="100" spans="3:13">
      <c r="D100" s="2" t="s">
        <v>33</v>
      </c>
      <c r="E100" s="2">
        <v>0.19417853700000001</v>
      </c>
      <c r="F100" s="2">
        <f t="shared" si="5"/>
        <v>1.3127858312171168</v>
      </c>
      <c r="G100" s="2">
        <f t="shared" si="6"/>
        <v>0.76173887333387413</v>
      </c>
      <c r="H100" s="7">
        <f t="shared" si="7"/>
        <v>48.751287893367945</v>
      </c>
    </row>
    <row r="101" spans="3:13">
      <c r="D101" s="2" t="s">
        <v>113</v>
      </c>
      <c r="E101" s="2">
        <v>0.19340312799999901</v>
      </c>
      <c r="F101" s="2">
        <f t="shared" si="5"/>
        <v>1.3075435116264631</v>
      </c>
      <c r="G101" s="2">
        <f t="shared" si="6"/>
        <v>0.7647929044870504</v>
      </c>
      <c r="H101" s="7">
        <f t="shared" si="7"/>
        <v>48.946745887171225</v>
      </c>
    </row>
    <row r="102" spans="3:13">
      <c r="D102" s="2" t="s">
        <v>107</v>
      </c>
      <c r="E102" s="2">
        <v>0.1915144</v>
      </c>
      <c r="F102" s="2">
        <f t="shared" si="5"/>
        <v>1.2947743590943184</v>
      </c>
      <c r="G102" s="2">
        <f t="shared" si="6"/>
        <v>0.77233534397413461</v>
      </c>
      <c r="H102" s="7">
        <f t="shared" si="7"/>
        <v>49.429462014344615</v>
      </c>
    </row>
    <row r="103" spans="3:13">
      <c r="D103" s="2" t="s">
        <v>71</v>
      </c>
      <c r="E103" s="2">
        <v>0.19148625999999899</v>
      </c>
      <c r="F103" s="2">
        <f t="shared" si="5"/>
        <v>1.2945841125621191</v>
      </c>
      <c r="G103" s="2">
        <f t="shared" si="6"/>
        <v>0.77244884306581985</v>
      </c>
      <c r="H103" s="7">
        <f t="shared" si="7"/>
        <v>49.43672595621247</v>
      </c>
    </row>
    <row r="104" spans="3:13">
      <c r="D104" s="2" t="s">
        <v>173</v>
      </c>
      <c r="E104" s="2">
        <v>0.18902537799999999</v>
      </c>
      <c r="F104" s="2">
        <f t="shared" si="5"/>
        <v>1.277946789653996</v>
      </c>
      <c r="G104" s="2">
        <f t="shared" si="6"/>
        <v>0.78250519356189308</v>
      </c>
      <c r="H104" s="7">
        <f t="shared" si="7"/>
        <v>50.080332387961157</v>
      </c>
    </row>
    <row r="105" spans="3:13">
      <c r="D105" s="2" t="s">
        <v>187</v>
      </c>
      <c r="E105" s="2">
        <v>0.18759239899999999</v>
      </c>
      <c r="F105" s="2">
        <f t="shared" si="5"/>
        <v>1.2682588264182255</v>
      </c>
      <c r="G105" s="2">
        <f t="shared" si="6"/>
        <v>0.78848258665320459</v>
      </c>
      <c r="H105" s="7">
        <f t="shared" si="7"/>
        <v>50.462885545805094</v>
      </c>
    </row>
    <row r="106" spans="3:13">
      <c r="D106" s="2" t="s">
        <v>81</v>
      </c>
      <c r="E106" s="2">
        <v>0.181773134</v>
      </c>
      <c r="F106" s="2">
        <f t="shared" si="5"/>
        <v>1.2289164317430734</v>
      </c>
      <c r="G106" s="2">
        <f t="shared" si="6"/>
        <v>0.81372498094245316</v>
      </c>
      <c r="H106" s="7">
        <f t="shared" si="7"/>
        <v>52.078398780317002</v>
      </c>
    </row>
    <row r="107" spans="3:13">
      <c r="D107" s="2" t="s">
        <v>61</v>
      </c>
      <c r="E107" s="2">
        <v>0.179231117</v>
      </c>
      <c r="F107" s="2">
        <f t="shared" si="5"/>
        <v>1.2117305781885528</v>
      </c>
      <c r="G107" s="2">
        <f t="shared" si="6"/>
        <v>0.82526596093244231</v>
      </c>
      <c r="H107" s="7">
        <f t="shared" si="7"/>
        <v>52.817021499676308</v>
      </c>
    </row>
    <row r="108" spans="3:13">
      <c r="D108" s="2" t="s">
        <v>137</v>
      </c>
      <c r="E108" s="2">
        <v>0.14791334</v>
      </c>
      <c r="F108" s="2">
        <f t="shared" si="5"/>
        <v>1</v>
      </c>
      <c r="G108" s="2">
        <f t="shared" si="6"/>
        <v>1</v>
      </c>
      <c r="H108" s="7">
        <f t="shared" si="7"/>
        <v>64</v>
      </c>
    </row>
    <row r="109" spans="3:13">
      <c r="D109" s="2" t="s">
        <v>83</v>
      </c>
      <c r="E109" s="2">
        <v>9.7210763800000002E-2</v>
      </c>
      <c r="F109" s="159" t="s">
        <v>276</v>
      </c>
      <c r="G109" s="160"/>
      <c r="H109" s="161"/>
    </row>
    <row r="110" spans="3:13">
      <c r="D110" s="2" t="s">
        <v>35</v>
      </c>
      <c r="E110" s="2">
        <v>5.5675000000000002E-2</v>
      </c>
      <c r="F110" s="159" t="s">
        <v>276</v>
      </c>
      <c r="G110" s="160"/>
      <c r="H110" s="161"/>
    </row>
    <row r="111" spans="3:13">
      <c r="C111" t="s">
        <v>252</v>
      </c>
      <c r="G111" s="4">
        <f>SUM(G87:G110)</f>
        <v>16.981761432442852</v>
      </c>
      <c r="H111" s="7">
        <f t="shared" ref="H111" si="8">G111*59</f>
        <v>1001.9239245141282</v>
      </c>
    </row>
  </sheetData>
  <mergeCells count="2">
    <mergeCell ref="F109:H109"/>
    <mergeCell ref="F110:H110"/>
  </mergeCells>
  <conditionalFormatting sqref="G30">
    <cfRule type="cellIs" dxfId="5" priority="5" operator="greaterThan">
      <formula>$M$14</formula>
    </cfRule>
    <cfRule type="cellIs" dxfId="4" priority="6" operator="greaterThan">
      <formula>$M$14</formula>
    </cfRule>
    <cfRule type="cellIs" priority="7" operator="greaterThan">
      <formula>$M$14</formula>
    </cfRule>
  </conditionalFormatting>
  <conditionalFormatting sqref="M14">
    <cfRule type="cellIs" dxfId="3" priority="4" operator="greaterThan">
      <formula>"$M14"</formula>
    </cfRule>
  </conditionalFormatting>
  <conditionalFormatting sqref="M42">
    <cfRule type="cellIs" dxfId="2" priority="3" operator="greaterThan">
      <formula>"$M14"</formula>
    </cfRule>
  </conditionalFormatting>
  <conditionalFormatting sqref="M69">
    <cfRule type="cellIs" dxfId="1" priority="2" operator="greaterThan">
      <formula>"$M14"</formula>
    </cfRule>
  </conditionalFormatting>
  <conditionalFormatting sqref="M96">
    <cfRule type="cellIs" dxfId="0" priority="1" operator="greaterThan">
      <formula>"$M14"</formula>
    </cfRule>
  </conditionalFormatting>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19282-5B9C-4BB3-8E85-4B7F24F3499B}">
  <dimension ref="A2:D98"/>
  <sheetViews>
    <sheetView topLeftCell="A70" workbookViewId="0">
      <selection activeCell="M100" sqref="M100"/>
    </sheetView>
  </sheetViews>
  <sheetFormatPr defaultRowHeight="14.45"/>
  <cols>
    <col min="2" max="2" width="10.28515625" customWidth="1"/>
    <col min="3" max="3" width="12.28515625" customWidth="1"/>
  </cols>
  <sheetData>
    <row r="2" spans="1:4">
      <c r="B2" t="s">
        <v>211</v>
      </c>
      <c r="C2" t="s">
        <v>264</v>
      </c>
      <c r="D2" t="s">
        <v>277</v>
      </c>
    </row>
    <row r="3" spans="1:4">
      <c r="A3">
        <v>1</v>
      </c>
      <c r="B3" t="s">
        <v>159</v>
      </c>
      <c r="C3">
        <v>0.33448203600000198</v>
      </c>
      <c r="D3" t="s">
        <v>278</v>
      </c>
    </row>
    <row r="4" spans="1:4">
      <c r="A4">
        <v>2</v>
      </c>
      <c r="B4" t="s">
        <v>15</v>
      </c>
      <c r="C4">
        <v>0.29425783800000199</v>
      </c>
      <c r="D4" t="s">
        <v>278</v>
      </c>
    </row>
    <row r="5" spans="1:4">
      <c r="A5">
        <v>3</v>
      </c>
      <c r="B5" t="s">
        <v>79</v>
      </c>
      <c r="C5">
        <v>0.27427063999999901</v>
      </c>
      <c r="D5" t="s">
        <v>278</v>
      </c>
    </row>
    <row r="6" spans="1:4">
      <c r="A6">
        <v>4</v>
      </c>
      <c r="B6" t="s">
        <v>169</v>
      </c>
      <c r="C6">
        <v>0.27183134399999898</v>
      </c>
      <c r="D6" t="s">
        <v>278</v>
      </c>
    </row>
    <row r="7" spans="1:4">
      <c r="A7">
        <v>5</v>
      </c>
      <c r="B7" t="s">
        <v>11</v>
      </c>
      <c r="C7">
        <v>0.27020483100000298</v>
      </c>
      <c r="D7" t="s">
        <v>278</v>
      </c>
    </row>
    <row r="8" spans="1:4">
      <c r="A8">
        <v>6</v>
      </c>
      <c r="B8" t="s">
        <v>7</v>
      </c>
      <c r="C8">
        <v>0.26052281100000002</v>
      </c>
      <c r="D8" t="s">
        <v>278</v>
      </c>
    </row>
    <row r="9" spans="1:4">
      <c r="A9">
        <v>7</v>
      </c>
      <c r="B9" t="s">
        <v>31</v>
      </c>
      <c r="C9">
        <v>0.26032443399999999</v>
      </c>
      <c r="D9" t="s">
        <v>278</v>
      </c>
    </row>
    <row r="10" spans="1:4">
      <c r="A10">
        <v>8</v>
      </c>
      <c r="B10" t="s">
        <v>195</v>
      </c>
      <c r="C10">
        <v>0.25357252499999799</v>
      </c>
      <c r="D10" t="s">
        <v>278</v>
      </c>
    </row>
    <row r="11" spans="1:4">
      <c r="A11">
        <v>9</v>
      </c>
      <c r="B11" t="s">
        <v>119</v>
      </c>
      <c r="C11">
        <v>0.253318987</v>
      </c>
      <c r="D11" t="s">
        <v>278</v>
      </c>
    </row>
    <row r="12" spans="1:4">
      <c r="A12">
        <v>10</v>
      </c>
      <c r="B12" t="s">
        <v>127</v>
      </c>
      <c r="C12">
        <v>0.25074538000000002</v>
      </c>
      <c r="D12" t="s">
        <v>278</v>
      </c>
    </row>
    <row r="13" spans="1:4">
      <c r="A13">
        <v>11</v>
      </c>
      <c r="B13" t="s">
        <v>157</v>
      </c>
      <c r="C13">
        <v>0.250413572999999</v>
      </c>
      <c r="D13" t="s">
        <v>278</v>
      </c>
    </row>
    <row r="14" spans="1:4">
      <c r="A14">
        <v>12</v>
      </c>
      <c r="B14" t="s">
        <v>133</v>
      </c>
      <c r="C14">
        <v>0.24370657099999901</v>
      </c>
      <c r="D14" t="s">
        <v>278</v>
      </c>
    </row>
    <row r="15" spans="1:4">
      <c r="A15">
        <v>13</v>
      </c>
      <c r="B15" t="s">
        <v>151</v>
      </c>
      <c r="C15">
        <v>0.24212474099999901</v>
      </c>
      <c r="D15" t="s">
        <v>278</v>
      </c>
    </row>
    <row r="16" spans="1:4">
      <c r="A16">
        <v>14</v>
      </c>
      <c r="B16" t="s">
        <v>75</v>
      </c>
      <c r="C16">
        <v>0.241925590000001</v>
      </c>
      <c r="D16" t="s">
        <v>278</v>
      </c>
    </row>
    <row r="17" spans="1:4">
      <c r="A17">
        <v>15</v>
      </c>
      <c r="B17" t="s">
        <v>19</v>
      </c>
      <c r="C17">
        <v>0.240470867</v>
      </c>
      <c r="D17" t="s">
        <v>278</v>
      </c>
    </row>
    <row r="18" spans="1:4">
      <c r="A18">
        <v>16</v>
      </c>
      <c r="B18" t="s">
        <v>89</v>
      </c>
      <c r="C18">
        <v>0.238812423</v>
      </c>
      <c r="D18" t="s">
        <v>278</v>
      </c>
    </row>
    <row r="19" spans="1:4">
      <c r="A19">
        <v>17</v>
      </c>
      <c r="B19" t="s">
        <v>175</v>
      </c>
      <c r="C19">
        <v>0.23864798400000001</v>
      </c>
      <c r="D19" t="s">
        <v>278</v>
      </c>
    </row>
    <row r="20" spans="1:4">
      <c r="A20">
        <v>18</v>
      </c>
      <c r="B20" t="s">
        <v>77</v>
      </c>
      <c r="C20">
        <v>0.23840676399999999</v>
      </c>
      <c r="D20" t="s">
        <v>278</v>
      </c>
    </row>
    <row r="21" spans="1:4">
      <c r="A21">
        <v>19</v>
      </c>
      <c r="B21" t="s">
        <v>13</v>
      </c>
      <c r="C21">
        <v>0.23781255400000001</v>
      </c>
      <c r="D21" t="s">
        <v>278</v>
      </c>
    </row>
    <row r="22" spans="1:4">
      <c r="A22">
        <v>20</v>
      </c>
      <c r="B22" t="s">
        <v>95</v>
      </c>
      <c r="C22">
        <v>0.23741399699999999</v>
      </c>
      <c r="D22" t="s">
        <v>278</v>
      </c>
    </row>
    <row r="23" spans="1:4">
      <c r="A23">
        <v>21</v>
      </c>
      <c r="B23" t="s">
        <v>115</v>
      </c>
      <c r="C23">
        <v>0.23598319400000101</v>
      </c>
      <c r="D23" t="s">
        <v>278</v>
      </c>
    </row>
    <row r="24" spans="1:4">
      <c r="A24">
        <v>22</v>
      </c>
      <c r="B24" t="s">
        <v>57</v>
      </c>
      <c r="C24">
        <v>0.23533298499999999</v>
      </c>
      <c r="D24" t="s">
        <v>278</v>
      </c>
    </row>
    <row r="25" spans="1:4">
      <c r="A25">
        <v>23</v>
      </c>
      <c r="B25" t="s">
        <v>191</v>
      </c>
      <c r="C25">
        <v>0.235106123999999</v>
      </c>
      <c r="D25" t="s">
        <v>278</v>
      </c>
    </row>
    <row r="26" spans="1:4">
      <c r="A26">
        <v>24</v>
      </c>
      <c r="B26" t="s">
        <v>171</v>
      </c>
      <c r="C26">
        <v>0.234131168000001</v>
      </c>
      <c r="D26" t="s">
        <v>278</v>
      </c>
    </row>
    <row r="27" spans="1:4">
      <c r="A27">
        <v>25</v>
      </c>
      <c r="B27" t="s">
        <v>63</v>
      </c>
      <c r="C27">
        <v>0.234110070000001</v>
      </c>
      <c r="D27" t="s">
        <v>279</v>
      </c>
    </row>
    <row r="28" spans="1:4">
      <c r="A28">
        <v>26</v>
      </c>
      <c r="B28" t="s">
        <v>47</v>
      </c>
      <c r="C28">
        <v>0.232266739000001</v>
      </c>
      <c r="D28" t="s">
        <v>279</v>
      </c>
    </row>
    <row r="29" spans="1:4">
      <c r="A29">
        <v>27</v>
      </c>
      <c r="B29" t="s">
        <v>153</v>
      </c>
      <c r="C29">
        <v>0.23211601499999901</v>
      </c>
      <c r="D29" t="s">
        <v>279</v>
      </c>
    </row>
    <row r="30" spans="1:4">
      <c r="A30">
        <v>28</v>
      </c>
      <c r="B30" t="s">
        <v>67</v>
      </c>
      <c r="C30">
        <v>0.23152925800000099</v>
      </c>
      <c r="D30" t="s">
        <v>279</v>
      </c>
    </row>
    <row r="31" spans="1:4">
      <c r="A31">
        <v>29</v>
      </c>
      <c r="B31" t="s">
        <v>185</v>
      </c>
      <c r="C31">
        <v>0.231289298</v>
      </c>
      <c r="D31" t="s">
        <v>279</v>
      </c>
    </row>
    <row r="32" spans="1:4">
      <c r="A32">
        <v>30</v>
      </c>
      <c r="B32" t="s">
        <v>85</v>
      </c>
      <c r="C32">
        <v>0.23086817300000001</v>
      </c>
      <c r="D32" t="s">
        <v>279</v>
      </c>
    </row>
    <row r="33" spans="1:4">
      <c r="A33">
        <v>31</v>
      </c>
      <c r="B33" t="s">
        <v>129</v>
      </c>
      <c r="C33">
        <v>0.230264989000001</v>
      </c>
      <c r="D33" t="s">
        <v>279</v>
      </c>
    </row>
    <row r="34" spans="1:4">
      <c r="A34">
        <v>32</v>
      </c>
      <c r="B34" t="s">
        <v>145</v>
      </c>
      <c r="C34">
        <v>0.230006818999999</v>
      </c>
      <c r="D34" t="s">
        <v>279</v>
      </c>
    </row>
    <row r="35" spans="1:4">
      <c r="A35">
        <v>33</v>
      </c>
      <c r="B35" t="s">
        <v>167</v>
      </c>
      <c r="C35">
        <v>0.22999072200000001</v>
      </c>
      <c r="D35" t="s">
        <v>279</v>
      </c>
    </row>
    <row r="36" spans="1:4">
      <c r="A36">
        <v>34</v>
      </c>
      <c r="B36" t="s">
        <v>53</v>
      </c>
      <c r="C36">
        <v>0.229918390999999</v>
      </c>
      <c r="D36" t="s">
        <v>279</v>
      </c>
    </row>
    <row r="37" spans="1:4">
      <c r="A37">
        <v>35</v>
      </c>
      <c r="B37" t="s">
        <v>55</v>
      </c>
      <c r="C37">
        <v>0.22966129699999999</v>
      </c>
      <c r="D37" t="s">
        <v>279</v>
      </c>
    </row>
    <row r="38" spans="1:4">
      <c r="A38">
        <v>36</v>
      </c>
      <c r="B38" t="s">
        <v>29</v>
      </c>
      <c r="C38">
        <v>0.227607955</v>
      </c>
      <c r="D38" t="s">
        <v>279</v>
      </c>
    </row>
    <row r="39" spans="1:4">
      <c r="A39">
        <v>37</v>
      </c>
      <c r="B39" t="s">
        <v>111</v>
      </c>
      <c r="C39">
        <v>0.22725552900000001</v>
      </c>
      <c r="D39" t="s">
        <v>279</v>
      </c>
    </row>
    <row r="40" spans="1:4">
      <c r="A40">
        <v>38</v>
      </c>
      <c r="B40" t="s">
        <v>189</v>
      </c>
      <c r="C40">
        <v>0.22647735399999999</v>
      </c>
      <c r="D40" t="s">
        <v>279</v>
      </c>
    </row>
    <row r="41" spans="1:4">
      <c r="A41">
        <v>39</v>
      </c>
      <c r="B41" t="s">
        <v>41</v>
      </c>
      <c r="C41">
        <v>0.225444005000001</v>
      </c>
      <c r="D41" t="s">
        <v>279</v>
      </c>
    </row>
    <row r="42" spans="1:4">
      <c r="A42">
        <v>40</v>
      </c>
      <c r="B42" t="s">
        <v>131</v>
      </c>
      <c r="C42">
        <v>0.22520905899999999</v>
      </c>
      <c r="D42" t="s">
        <v>279</v>
      </c>
    </row>
    <row r="43" spans="1:4">
      <c r="A43">
        <v>41</v>
      </c>
      <c r="B43" t="s">
        <v>87</v>
      </c>
      <c r="C43">
        <v>0.224264412</v>
      </c>
      <c r="D43" t="s">
        <v>279</v>
      </c>
    </row>
    <row r="44" spans="1:4">
      <c r="A44">
        <v>42</v>
      </c>
      <c r="B44" t="s">
        <v>181</v>
      </c>
      <c r="C44">
        <v>0.223495154000001</v>
      </c>
      <c r="D44" t="s">
        <v>279</v>
      </c>
    </row>
    <row r="45" spans="1:4">
      <c r="A45">
        <v>43</v>
      </c>
      <c r="B45" t="s">
        <v>179</v>
      </c>
      <c r="C45">
        <v>0.223227645000001</v>
      </c>
      <c r="D45" t="s">
        <v>279</v>
      </c>
    </row>
    <row r="46" spans="1:4">
      <c r="A46">
        <v>44</v>
      </c>
      <c r="B46" t="s">
        <v>99</v>
      </c>
      <c r="C46">
        <v>0.22312607300000101</v>
      </c>
      <c r="D46" t="s">
        <v>279</v>
      </c>
    </row>
    <row r="47" spans="1:4">
      <c r="A47">
        <v>45</v>
      </c>
      <c r="B47" t="s">
        <v>155</v>
      </c>
      <c r="C47">
        <v>0.22298090600000001</v>
      </c>
      <c r="D47" t="s">
        <v>279</v>
      </c>
    </row>
    <row r="48" spans="1:4">
      <c r="A48">
        <v>46</v>
      </c>
      <c r="B48" t="s">
        <v>27</v>
      </c>
      <c r="C48">
        <v>0.22219092200000101</v>
      </c>
      <c r="D48" t="s">
        <v>279</v>
      </c>
    </row>
    <row r="49" spans="1:4">
      <c r="A49">
        <v>47</v>
      </c>
      <c r="B49" t="s">
        <v>23</v>
      </c>
      <c r="C49">
        <v>0.220028267000001</v>
      </c>
      <c r="D49" t="s">
        <v>279</v>
      </c>
    </row>
    <row r="50" spans="1:4">
      <c r="A50">
        <v>48</v>
      </c>
      <c r="B50" t="s">
        <v>25</v>
      </c>
      <c r="C50">
        <v>0.219753481000001</v>
      </c>
      <c r="D50" t="s">
        <v>279</v>
      </c>
    </row>
    <row r="51" spans="1:4">
      <c r="A51">
        <v>49</v>
      </c>
      <c r="B51" t="s">
        <v>143</v>
      </c>
      <c r="C51">
        <v>0.21948920599999999</v>
      </c>
      <c r="D51" t="s">
        <v>280</v>
      </c>
    </row>
    <row r="52" spans="1:4">
      <c r="A52">
        <v>50</v>
      </c>
      <c r="B52" t="s">
        <v>45</v>
      </c>
      <c r="C52">
        <v>0.219271575000001</v>
      </c>
      <c r="D52" t="s">
        <v>280</v>
      </c>
    </row>
    <row r="53" spans="1:4">
      <c r="A53">
        <v>51</v>
      </c>
      <c r="B53" t="s">
        <v>193</v>
      </c>
      <c r="C53">
        <v>0.21796068500000099</v>
      </c>
      <c r="D53" t="s">
        <v>280</v>
      </c>
    </row>
    <row r="54" spans="1:4">
      <c r="A54">
        <v>52</v>
      </c>
      <c r="B54" t="s">
        <v>37</v>
      </c>
      <c r="C54">
        <v>0.21741297900000101</v>
      </c>
      <c r="D54" t="s">
        <v>280</v>
      </c>
    </row>
    <row r="55" spans="1:4">
      <c r="A55">
        <v>53</v>
      </c>
      <c r="B55" t="s">
        <v>17</v>
      </c>
      <c r="C55">
        <v>0.21506497999999899</v>
      </c>
      <c r="D55" t="s">
        <v>280</v>
      </c>
    </row>
    <row r="56" spans="1:4">
      <c r="A56">
        <v>54</v>
      </c>
      <c r="B56" t="s">
        <v>51</v>
      </c>
      <c r="C56">
        <v>0.21494756699999901</v>
      </c>
      <c r="D56" t="s">
        <v>280</v>
      </c>
    </row>
    <row r="57" spans="1:4">
      <c r="A57">
        <v>55</v>
      </c>
      <c r="B57" t="s">
        <v>103</v>
      </c>
      <c r="C57">
        <v>0.214763220000001</v>
      </c>
      <c r="D57" t="s">
        <v>280</v>
      </c>
    </row>
    <row r="58" spans="1:4">
      <c r="A58">
        <v>56</v>
      </c>
      <c r="B58" t="s">
        <v>101</v>
      </c>
      <c r="C58">
        <v>0.21453782500000201</v>
      </c>
      <c r="D58" t="s">
        <v>280</v>
      </c>
    </row>
    <row r="59" spans="1:4">
      <c r="A59">
        <v>57</v>
      </c>
      <c r="B59" t="s">
        <v>125</v>
      </c>
      <c r="C59">
        <v>0.214439042</v>
      </c>
      <c r="D59" t="s">
        <v>280</v>
      </c>
    </row>
    <row r="60" spans="1:4">
      <c r="A60">
        <v>58</v>
      </c>
      <c r="B60" t="s">
        <v>121</v>
      </c>
      <c r="C60">
        <v>0.21388822099999899</v>
      </c>
      <c r="D60" t="s">
        <v>280</v>
      </c>
    </row>
    <row r="61" spans="1:4">
      <c r="A61">
        <v>59</v>
      </c>
      <c r="B61" t="s">
        <v>93</v>
      </c>
      <c r="C61">
        <v>0.21297716899999999</v>
      </c>
      <c r="D61" t="s">
        <v>280</v>
      </c>
    </row>
    <row r="62" spans="1:4">
      <c r="A62">
        <v>60</v>
      </c>
      <c r="B62" t="s">
        <v>183</v>
      </c>
      <c r="C62">
        <v>0.211037059999999</v>
      </c>
      <c r="D62" t="s">
        <v>280</v>
      </c>
    </row>
    <row r="63" spans="1:4">
      <c r="A63">
        <v>61</v>
      </c>
      <c r="B63" t="s">
        <v>117</v>
      </c>
      <c r="C63">
        <v>0.21073941299999899</v>
      </c>
      <c r="D63" t="s">
        <v>280</v>
      </c>
    </row>
    <row r="64" spans="1:4">
      <c r="A64">
        <v>62</v>
      </c>
      <c r="B64" t="s">
        <v>49</v>
      </c>
      <c r="C64">
        <v>0.21029029999999899</v>
      </c>
      <c r="D64" t="s">
        <v>280</v>
      </c>
    </row>
    <row r="65" spans="1:4">
      <c r="A65">
        <v>63</v>
      </c>
      <c r="B65" t="s">
        <v>43</v>
      </c>
      <c r="C65">
        <v>0.210097854</v>
      </c>
      <c r="D65" t="s">
        <v>280</v>
      </c>
    </row>
    <row r="66" spans="1:4">
      <c r="A66">
        <v>64</v>
      </c>
      <c r="B66" t="s">
        <v>5</v>
      </c>
      <c r="C66">
        <v>0.210030676</v>
      </c>
      <c r="D66" t="s">
        <v>280</v>
      </c>
    </row>
    <row r="67" spans="1:4">
      <c r="A67">
        <v>65</v>
      </c>
      <c r="B67" t="s">
        <v>165</v>
      </c>
      <c r="C67">
        <v>0.20936872100000001</v>
      </c>
      <c r="D67" t="s">
        <v>280</v>
      </c>
    </row>
    <row r="68" spans="1:4">
      <c r="A68">
        <v>66</v>
      </c>
      <c r="B68" t="s">
        <v>149</v>
      </c>
      <c r="C68">
        <v>0.209329238000001</v>
      </c>
      <c r="D68" t="s">
        <v>280</v>
      </c>
    </row>
    <row r="69" spans="1:4">
      <c r="A69">
        <v>67</v>
      </c>
      <c r="B69" t="s">
        <v>69</v>
      </c>
      <c r="C69">
        <v>0.20914011000000099</v>
      </c>
      <c r="D69" t="s">
        <v>280</v>
      </c>
    </row>
    <row r="70" spans="1:4">
      <c r="A70">
        <v>68</v>
      </c>
      <c r="B70" t="s">
        <v>123</v>
      </c>
      <c r="C70">
        <v>0.20899383199999999</v>
      </c>
      <c r="D70" t="s">
        <v>280</v>
      </c>
    </row>
    <row r="71" spans="1:4">
      <c r="A71">
        <v>69</v>
      </c>
      <c r="B71" t="s">
        <v>105</v>
      </c>
      <c r="C71">
        <v>0.208609407</v>
      </c>
      <c r="D71" t="s">
        <v>280</v>
      </c>
    </row>
    <row r="72" spans="1:4">
      <c r="A72">
        <v>70</v>
      </c>
      <c r="B72" t="s">
        <v>39</v>
      </c>
      <c r="C72">
        <v>0.20763699700000099</v>
      </c>
      <c r="D72" t="s">
        <v>280</v>
      </c>
    </row>
    <row r="73" spans="1:4">
      <c r="A73">
        <v>71</v>
      </c>
      <c r="B73" t="s">
        <v>135</v>
      </c>
      <c r="C73">
        <v>0.20737535600000001</v>
      </c>
      <c r="D73" t="s">
        <v>280</v>
      </c>
    </row>
    <row r="74" spans="1:4">
      <c r="A74">
        <v>72</v>
      </c>
      <c r="B74" t="s">
        <v>147</v>
      </c>
      <c r="C74">
        <v>0.20683332100000101</v>
      </c>
      <c r="D74" t="s">
        <v>280</v>
      </c>
    </row>
    <row r="75" spans="1:4">
      <c r="A75">
        <v>73</v>
      </c>
      <c r="B75" t="s">
        <v>21</v>
      </c>
      <c r="C75">
        <v>0.20378354899999901</v>
      </c>
      <c r="D75" t="s">
        <v>281</v>
      </c>
    </row>
    <row r="76" spans="1:4">
      <c r="A76">
        <v>74</v>
      </c>
      <c r="B76" t="s">
        <v>161</v>
      </c>
      <c r="C76">
        <v>0.202273957999999</v>
      </c>
      <c r="D76" t="s">
        <v>281</v>
      </c>
    </row>
    <row r="77" spans="1:4">
      <c r="A77">
        <v>75</v>
      </c>
      <c r="B77" t="s">
        <v>73</v>
      </c>
      <c r="C77">
        <v>0.20203058700000001</v>
      </c>
      <c r="D77" t="s">
        <v>281</v>
      </c>
    </row>
    <row r="78" spans="1:4">
      <c r="A78">
        <v>76</v>
      </c>
      <c r="B78" t="s">
        <v>91</v>
      </c>
      <c r="C78">
        <v>0.20083541300000099</v>
      </c>
      <c r="D78" t="s">
        <v>281</v>
      </c>
    </row>
    <row r="79" spans="1:4">
      <c r="A79">
        <v>77</v>
      </c>
      <c r="B79" t="s">
        <v>59</v>
      </c>
      <c r="C79">
        <v>0.19930304600000101</v>
      </c>
      <c r="D79" t="s">
        <v>281</v>
      </c>
    </row>
    <row r="80" spans="1:4">
      <c r="A80">
        <v>78</v>
      </c>
      <c r="B80" t="s">
        <v>139</v>
      </c>
      <c r="C80">
        <v>0.19912961300000001</v>
      </c>
      <c r="D80" t="s">
        <v>281</v>
      </c>
    </row>
    <row r="81" spans="1:4">
      <c r="A81">
        <v>79</v>
      </c>
      <c r="B81" t="s">
        <v>177</v>
      </c>
      <c r="C81">
        <v>0.198834500000001</v>
      </c>
      <c r="D81" t="s">
        <v>281</v>
      </c>
    </row>
    <row r="82" spans="1:4">
      <c r="A82">
        <v>80</v>
      </c>
      <c r="B82" t="s">
        <v>141</v>
      </c>
      <c r="C82">
        <v>0.19718612899999999</v>
      </c>
      <c r="D82" t="s">
        <v>281</v>
      </c>
    </row>
    <row r="83" spans="1:4">
      <c r="A83">
        <v>81</v>
      </c>
      <c r="B83" t="s">
        <v>163</v>
      </c>
      <c r="C83">
        <v>0.19609444000000101</v>
      </c>
      <c r="D83" t="s">
        <v>281</v>
      </c>
    </row>
    <row r="84" spans="1:4">
      <c r="A84">
        <v>82</v>
      </c>
      <c r="B84" t="s">
        <v>65</v>
      </c>
      <c r="C84">
        <v>0.19494747500000001</v>
      </c>
      <c r="D84" t="s">
        <v>281</v>
      </c>
    </row>
    <row r="85" spans="1:4">
      <c r="A85">
        <v>83</v>
      </c>
      <c r="B85" t="s">
        <v>109</v>
      </c>
      <c r="C85">
        <v>0.19457502600000001</v>
      </c>
      <c r="D85" t="s">
        <v>281</v>
      </c>
    </row>
    <row r="86" spans="1:4">
      <c r="A86">
        <v>84</v>
      </c>
      <c r="B86" t="s">
        <v>97</v>
      </c>
      <c r="C86">
        <v>0.19434115100000099</v>
      </c>
      <c r="D86" t="s">
        <v>281</v>
      </c>
    </row>
    <row r="87" spans="1:4">
      <c r="A87">
        <v>85</v>
      </c>
      <c r="B87" t="s">
        <v>9</v>
      </c>
      <c r="C87">
        <v>0.19424924299999999</v>
      </c>
      <c r="D87" t="s">
        <v>281</v>
      </c>
    </row>
    <row r="88" spans="1:4">
      <c r="A88">
        <v>86</v>
      </c>
      <c r="B88" t="s">
        <v>33</v>
      </c>
      <c r="C88">
        <v>0.19417853700000001</v>
      </c>
      <c r="D88" t="s">
        <v>281</v>
      </c>
    </row>
    <row r="89" spans="1:4">
      <c r="A89">
        <v>87</v>
      </c>
      <c r="B89" t="s">
        <v>113</v>
      </c>
      <c r="C89">
        <v>0.19340312799999901</v>
      </c>
      <c r="D89" t="s">
        <v>281</v>
      </c>
    </row>
    <row r="90" spans="1:4">
      <c r="A90">
        <v>88</v>
      </c>
      <c r="B90" t="s">
        <v>107</v>
      </c>
      <c r="C90">
        <v>0.1915144</v>
      </c>
      <c r="D90" t="s">
        <v>281</v>
      </c>
    </row>
    <row r="91" spans="1:4">
      <c r="A91">
        <v>89</v>
      </c>
      <c r="B91" t="s">
        <v>71</v>
      </c>
      <c r="C91">
        <v>0.19148625999999899</v>
      </c>
      <c r="D91" t="s">
        <v>281</v>
      </c>
    </row>
    <row r="92" spans="1:4">
      <c r="A92">
        <v>90</v>
      </c>
      <c r="B92" t="s">
        <v>173</v>
      </c>
      <c r="C92">
        <v>0.18902537799999999</v>
      </c>
      <c r="D92" t="s">
        <v>281</v>
      </c>
    </row>
    <row r="93" spans="1:4">
      <c r="A93">
        <v>91</v>
      </c>
      <c r="B93" t="s">
        <v>187</v>
      </c>
      <c r="C93">
        <v>0.18759239899999999</v>
      </c>
      <c r="D93" t="s">
        <v>281</v>
      </c>
    </row>
    <row r="94" spans="1:4">
      <c r="A94">
        <v>92</v>
      </c>
      <c r="B94" t="s">
        <v>81</v>
      </c>
      <c r="C94">
        <v>0.181773134</v>
      </c>
      <c r="D94" t="s">
        <v>281</v>
      </c>
    </row>
    <row r="95" spans="1:4">
      <c r="A95">
        <v>93</v>
      </c>
      <c r="B95" t="s">
        <v>61</v>
      </c>
      <c r="C95">
        <v>0.179231117</v>
      </c>
      <c r="D95" t="s">
        <v>281</v>
      </c>
    </row>
    <row r="96" spans="1:4">
      <c r="A96">
        <v>94</v>
      </c>
      <c r="B96" t="s">
        <v>137</v>
      </c>
      <c r="C96" s="2">
        <v>0.14791334</v>
      </c>
      <c r="D96" t="s">
        <v>281</v>
      </c>
    </row>
    <row r="97" spans="1:4">
      <c r="A97">
        <v>95</v>
      </c>
      <c r="B97" t="s">
        <v>83</v>
      </c>
      <c r="C97" s="2">
        <v>9.7210763800000002E-2</v>
      </c>
      <c r="D97" t="s">
        <v>281</v>
      </c>
    </row>
    <row r="98" spans="1:4">
      <c r="A98">
        <v>96</v>
      </c>
      <c r="B98" t="s">
        <v>35</v>
      </c>
      <c r="C98" s="2">
        <v>5.5675000000000002E-2</v>
      </c>
      <c r="D98" t="s">
        <v>281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viewed xmlns="6ff30a8a-ed68-46d3-8890-2bab67e9fd87" xsi:nil="true"/>
    <DateofExperiment xmlns="6ff30a8a-ed68-46d3-8890-2bab67e9fd87" xsi:nil="true"/>
    <ExperimentTitle xmlns="6ff30a8a-ed68-46d3-8890-2bab67e9fd87" xsi:nil="true"/>
    <lcf76f155ced4ddcb4097134ff3c332f xmlns="6ff30a8a-ed68-46d3-8890-2bab67e9fd87">
      <Terms xmlns="http://schemas.microsoft.com/office/infopath/2007/PartnerControls"/>
    </lcf76f155ced4ddcb4097134ff3c332f>
    <TaxCatchAll xmlns="16dedbf9-7790-48db-866e-22a6c9150ed1" xsi:nil="true"/>
    <ExperimentGroup xmlns="6ff30a8a-ed68-46d3-8890-2bab67e9fd8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2ACB891F7803A42AA6F377280D953DB" ma:contentTypeVersion="20" ma:contentTypeDescription="Create a new document." ma:contentTypeScope="" ma:versionID="5e8f31f9943d6fee7013f3866a3e4727">
  <xsd:schema xmlns:xsd="http://www.w3.org/2001/XMLSchema" xmlns:xs="http://www.w3.org/2001/XMLSchema" xmlns:p="http://schemas.microsoft.com/office/2006/metadata/properties" xmlns:ns2="6ff30a8a-ed68-46d3-8890-2bab67e9fd87" xmlns:ns3="16dedbf9-7790-48db-866e-22a6c9150ed1" targetNamespace="http://schemas.microsoft.com/office/2006/metadata/properties" ma:root="true" ma:fieldsID="5cb112e5da95f4511ea4c971e165e458" ns2:_="" ns3:_="">
    <xsd:import namespace="6ff30a8a-ed68-46d3-8890-2bab67e9fd87"/>
    <xsd:import namespace="16dedbf9-7790-48db-866e-22a6c9150ed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ExperimentGroup" minOccurs="0"/>
                <xsd:element ref="ns2:DateofExperiment" minOccurs="0"/>
                <xsd:element ref="ns2:ExperimentTitle"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Reviewed" minOccurs="0"/>
                <xsd:element ref="ns2:MediaServiceBillingMetadata"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f30a8a-ed68-46d3-8890-2bab67e9fd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ExperimentGroup" ma:index="11" nillable="true" ma:displayName="Experiment Group" ma:description="Sub-Project Group" ma:format="Dropdown" ma:internalName="ExperimentGroup">
      <xsd:simpleType>
        <xsd:restriction base="dms:Text">
          <xsd:maxLength value="255"/>
        </xsd:restriction>
      </xsd:simpleType>
    </xsd:element>
    <xsd:element name="DateofExperiment" ma:index="12" nillable="true" ma:displayName="Date of Experiment" ma:description="Date Experiment Started" ma:format="DateOnly" ma:internalName="DateofExperiment">
      <xsd:simpleType>
        <xsd:restriction base="dms:DateTime"/>
      </xsd:simpleType>
    </xsd:element>
    <xsd:element name="ExperimentTitle" ma:index="13" nillable="true" ma:displayName="Experiment Title" ma:description="More Detailed Description" ma:format="Dropdown" ma:internalName="ExperimentTitle">
      <xsd:simpleType>
        <xsd:restriction base="dms:Text">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52119a80-a73d-4f8e-8284-91489ab8c1a0"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Reviewed" ma:index="20" nillable="true" ma:displayName="Reviewed" ma:format="Dropdown" ma:internalName="Reviewed">
      <xsd:simpleType>
        <xsd:union memberTypes="dms:Text">
          <xsd:simpleType>
            <xsd:restriction base="dms:Choice">
              <xsd:enumeration value="Not ready for review"/>
              <xsd:enumeration value="Sent to reviewer"/>
              <xsd:enumeration value="Reviewed"/>
              <xsd:enumeration value="Not Applicable"/>
            </xsd:restriction>
          </xsd:simpleType>
        </xsd:unio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6dedbf9-7790-48db-866e-22a6c9150ed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58277273-e281-495d-abe9-c165608718d1}" ma:internalName="TaxCatchAll" ma:showField="CatchAllData" ma:web="16dedbf9-7790-48db-866e-22a6c9150e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9408C5-84C9-4286-B18A-2D01DD21D720}"/>
</file>

<file path=customXml/itemProps2.xml><?xml version="1.0" encoding="utf-8"?>
<ds:datastoreItem xmlns:ds="http://schemas.openxmlformats.org/officeDocument/2006/customXml" ds:itemID="{C9A216B8-74C7-42AF-B397-DD5652267F3D}"/>
</file>

<file path=customXml/itemProps3.xml><?xml version="1.0" encoding="utf-8"?>
<ds:datastoreItem xmlns:ds="http://schemas.openxmlformats.org/officeDocument/2006/customXml" ds:itemID="{A3A4ABDF-70B6-4853-99EF-3E2B1485814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Peters</dc:creator>
  <cp:keywords/>
  <dc:description/>
  <cp:lastModifiedBy/>
  <cp:revision/>
  <dcterms:created xsi:type="dcterms:W3CDTF">2023-12-22T11:42:45Z</dcterms:created>
  <dcterms:modified xsi:type="dcterms:W3CDTF">2026-07-13T11:22:23Z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717c05-a4e8-4141-816b-1a870cd1c131_Enabled">
    <vt:lpwstr>true</vt:lpwstr>
  </property>
  <property fmtid="{D5CDD505-2E9C-101B-9397-08002B2CF9AE}" pid="3" name="MSIP_Label_30717c05-a4e8-4141-816b-1a870cd1c131_SetDate">
    <vt:lpwstr>2023-12-22T12:16:12Z</vt:lpwstr>
  </property>
  <property fmtid="{D5CDD505-2E9C-101B-9397-08002B2CF9AE}" pid="4" name="MSIP_Label_30717c05-a4e8-4141-816b-1a870cd1c131_Method">
    <vt:lpwstr>Standard</vt:lpwstr>
  </property>
  <property fmtid="{D5CDD505-2E9C-101B-9397-08002B2CF9AE}" pid="5" name="MSIP_Label_30717c05-a4e8-4141-816b-1a870cd1c131_Name">
    <vt:lpwstr>Confidential - internal</vt:lpwstr>
  </property>
  <property fmtid="{D5CDD505-2E9C-101B-9397-08002B2CF9AE}" pid="6" name="MSIP_Label_30717c05-a4e8-4141-816b-1a870cd1c131_SiteId">
    <vt:lpwstr>1e282362-9e15-429f-a97e-cec804d773bf</vt:lpwstr>
  </property>
  <property fmtid="{D5CDD505-2E9C-101B-9397-08002B2CF9AE}" pid="7" name="MSIP_Label_30717c05-a4e8-4141-816b-1a870cd1c131_ActionId">
    <vt:lpwstr>fb286c9c-9eaf-42b2-86c2-40e499725063</vt:lpwstr>
  </property>
  <property fmtid="{D5CDD505-2E9C-101B-9397-08002B2CF9AE}" pid="8" name="MSIP_Label_30717c05-a4e8-4141-816b-1a870cd1c131_ContentBits">
    <vt:lpwstr>2</vt:lpwstr>
  </property>
  <property fmtid="{D5CDD505-2E9C-101B-9397-08002B2CF9AE}" pid="9" name="MediaServiceImageTags">
    <vt:lpwstr/>
  </property>
  <property fmtid="{D5CDD505-2E9C-101B-9397-08002B2CF9AE}" pid="10" name="ContentTypeId">
    <vt:lpwstr>0x01010072ACB891F7803A42AA6F377280D953DB</vt:lpwstr>
  </property>
</Properties>
</file>